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X:\Public\Temp\Archieved\Gov.bond\"/>
    </mc:Choice>
  </mc:AlternateContent>
  <xr:revisionPtr revIDLastSave="0" documentId="13_ncr:1_{A7461B50-D414-4BA7-81BE-F6DD88D412B2}" xr6:coauthVersionLast="47" xr6:coauthVersionMax="47" xr10:uidLastSave="{00000000-0000-0000-0000-000000000000}"/>
  <bookViews>
    <workbookView xWindow="-120" yWindow="-120" windowWidth="29040" windowHeight="15840" activeTab="3" xr2:uid="{E86A6E94-22EC-498B-8462-B61E6F28EFF5}"/>
  </bookViews>
  <sheets>
    <sheet name="Instruction" sheetId="31" r:id="rId1"/>
    <sheet name="Sheet1" sheetId="32" state="hidden" r:id="rId2"/>
    <sheet name="NCD Rate" sheetId="1" state="hidden" r:id="rId3"/>
    <sheet name="Yield Curve " sheetId="14" r:id="rId4"/>
    <sheet name="NCD Pricing" sheetId="34" r:id="rId5"/>
    <sheet name="Bond Pricing" sheetId="35" r:id="rId6"/>
  </sheets>
  <definedNames>
    <definedName name="solver_adj" localSheetId="2" hidden="1">'NCD Rate'!#REF!</definedName>
    <definedName name="solver_cvg" localSheetId="2" hidden="1">0.0001</definedName>
    <definedName name="solver_drv" localSheetId="2" hidden="1">1</definedName>
    <definedName name="solver_eng" localSheetId="2" hidden="1">1</definedName>
    <definedName name="solver_est" localSheetId="2" hidden="1">1</definedName>
    <definedName name="solver_itr" localSheetId="2" hidden="1">2147483647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1</definedName>
    <definedName name="solver_nod" localSheetId="2" hidden="1">2147483647</definedName>
    <definedName name="solver_num" localSheetId="2" hidden="1">0</definedName>
    <definedName name="solver_nwt" localSheetId="2" hidden="1">1</definedName>
    <definedName name="solver_opt" localSheetId="2" hidden="1">'NCD Rate'!#REF!</definedName>
    <definedName name="solver_pre" localSheetId="2" hidden="1">0.000001</definedName>
    <definedName name="solver_rbv" localSheetId="2" hidden="1">1</definedName>
    <definedName name="solver_rlx" localSheetId="2" hidden="1">2</definedName>
    <definedName name="solver_rsd" localSheetId="2" hidden="1">0</definedName>
    <definedName name="solver_scl" localSheetId="2" hidden="1">1</definedName>
    <definedName name="solver_sho" localSheetId="2" hidden="1">2</definedName>
    <definedName name="solver_ssz" localSheetId="2" hidden="1">100</definedName>
    <definedName name="solver_tim" localSheetId="2" hidden="1">2147483647</definedName>
    <definedName name="solver_tol" localSheetId="2" hidden="1">0.01</definedName>
    <definedName name="solver_typ" localSheetId="2" hidden="1">2</definedName>
    <definedName name="solver_val" localSheetId="2" hidden="1">0</definedName>
    <definedName name="solver_ver" localSheetId="2" hidden="1">3</definedName>
    <definedName name="Tenor">#REF!</definedName>
  </definedName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35" l="1"/>
  <c r="C13" i="35"/>
  <c r="D32" i="35"/>
  <c r="C32" i="35"/>
  <c r="C21" i="35"/>
  <c r="C18" i="34"/>
  <c r="C17" i="34"/>
  <c r="C16" i="34"/>
  <c r="C20" i="34" s="1"/>
  <c r="C21" i="34" s="1"/>
  <c r="C15" i="35" l="1"/>
  <c r="C41" i="35" s="1"/>
  <c r="C19" i="34"/>
  <c r="C24" i="34" s="1"/>
  <c r="C25" i="34" s="1"/>
  <c r="C27" i="35" l="1"/>
  <c r="C33" i="35" s="1"/>
  <c r="C20" i="35"/>
  <c r="C23" i="35" s="1"/>
  <c r="D27" i="35" s="1"/>
  <c r="C19" i="35"/>
  <c r="C28" i="35" l="1"/>
  <c r="C29" i="35" s="1"/>
  <c r="C34" i="35"/>
  <c r="D34" i="35"/>
  <c r="C22" i="35"/>
  <c r="C24" i="35" s="1"/>
  <c r="D28" i="35"/>
  <c r="D29" i="35" s="1"/>
  <c r="D33" i="35"/>
  <c r="D35" i="35" l="1"/>
  <c r="C35" i="35"/>
  <c r="C7" i="14"/>
  <c r="C6" i="14"/>
  <c r="AW48" i="1" l="1"/>
  <c r="BJ39" i="1" l="1" a="1"/>
  <c r="BJ39" i="1" s="1"/>
  <c r="BM8" i="1" l="1"/>
  <c r="BI10" i="1"/>
  <c r="BJ10" i="1"/>
  <c r="BK10" i="1"/>
  <c r="BL10" i="1"/>
  <c r="BH10" i="1"/>
  <c r="BI9" i="1"/>
  <c r="BJ9" i="1"/>
  <c r="BK9" i="1"/>
  <c r="BL9" i="1"/>
  <c r="BH9" i="1"/>
  <c r="BI8" i="1"/>
  <c r="BJ8" i="1"/>
  <c r="BK8" i="1"/>
  <c r="BL8" i="1"/>
  <c r="BH8" i="1"/>
  <c r="BI4" i="1"/>
  <c r="BJ4" i="1"/>
  <c r="BK4" i="1"/>
  <c r="BL4" i="1"/>
  <c r="BM4" i="1"/>
  <c r="BH4" i="1"/>
  <c r="BI3" i="1"/>
  <c r="BJ3" i="1"/>
  <c r="BK3" i="1"/>
  <c r="BL3" i="1"/>
  <c r="BM3" i="1"/>
  <c r="BH3" i="1"/>
  <c r="BI2" i="1"/>
  <c r="BJ2" i="1"/>
  <c r="BK2" i="1"/>
  <c r="BL2" i="1"/>
  <c r="BM2" i="1"/>
  <c r="BH2" i="1"/>
  <c r="BN39" i="1" a="1"/>
  <c r="BN39" i="1" s="1"/>
  <c r="BK39" i="1" a="1"/>
  <c r="BK39" i="1" s="1"/>
  <c r="BI40" i="1" l="1"/>
  <c r="BI41" i="1"/>
  <c r="BI42" i="1"/>
  <c r="BI43" i="1"/>
  <c r="BI44" i="1"/>
  <c r="BI45" i="1"/>
  <c r="BI46" i="1"/>
  <c r="BI47" i="1"/>
  <c r="BI48" i="1"/>
  <c r="BI39" i="1"/>
  <c r="BQ10" i="1"/>
  <c r="BQ9" i="1"/>
  <c r="BQ8" i="1"/>
  <c r="BP9" i="1"/>
  <c r="BO10" i="1"/>
  <c r="BO9" i="1"/>
  <c r="BM9" i="1"/>
  <c r="BP8" i="1"/>
  <c r="BO8" i="1"/>
  <c r="BN8" i="1"/>
  <c r="BM39" i="1" a="1"/>
  <c r="BM39" i="1" s="1"/>
  <c r="AF8" i="1"/>
  <c r="BP10" i="1" l="1"/>
  <c r="BM10" i="1"/>
  <c r="AX39" i="1" a="1"/>
  <c r="AX39" i="1" s="1"/>
  <c r="BC39" i="1" l="1" a="1"/>
  <c r="BC39" i="1" s="1"/>
  <c r="BB39" i="1" a="1"/>
  <c r="BB39" i="1" s="1"/>
  <c r="BA39" i="1" a="1"/>
  <c r="BA39" i="1" s="1"/>
  <c r="AZ44" i="1" a="1"/>
  <c r="AZ44" i="1" s="1"/>
  <c r="AZ39" i="1" a="1"/>
  <c r="AZ39" i="1" s="1"/>
  <c r="AY44" i="1" a="1"/>
  <c r="AY44" i="1" s="1"/>
  <c r="AY39" i="1" a="1"/>
  <c r="AY39" i="1" s="1"/>
  <c r="AX44" i="1" a="1"/>
  <c r="AX44" i="1" s="1"/>
  <c r="BO39" i="1" l="1" a="1"/>
  <c r="BO39" i="1" s="1"/>
  <c r="BL39" i="1" a="1"/>
  <c r="BL39" i="1" s="1"/>
  <c r="BN9" i="1"/>
  <c r="BN10" i="1"/>
  <c r="AV10" i="1" l="1"/>
  <c r="AW10" i="1"/>
  <c r="AX10" i="1"/>
  <c r="AY10" i="1"/>
  <c r="AZ10" i="1"/>
  <c r="AU10" i="1"/>
  <c r="AU9" i="1"/>
  <c r="AU8" i="1"/>
  <c r="AN13" i="1"/>
  <c r="BC8" i="1" s="1"/>
  <c r="AZ9" i="1"/>
  <c r="AV9" i="1"/>
  <c r="AW9" i="1"/>
  <c r="AX9" i="1"/>
  <c r="AY9" i="1"/>
  <c r="AV8" i="1"/>
  <c r="AW8" i="1"/>
  <c r="AX8" i="1"/>
  <c r="AY8" i="1"/>
  <c r="AZ8" i="1"/>
  <c r="AV4" i="1"/>
  <c r="AW4" i="1"/>
  <c r="AX4" i="1"/>
  <c r="AY4" i="1"/>
  <c r="AZ4" i="1"/>
  <c r="AU4" i="1"/>
  <c r="AV3" i="1"/>
  <c r="AW3" i="1"/>
  <c r="AX3" i="1"/>
  <c r="AY3" i="1"/>
  <c r="AZ3" i="1"/>
  <c r="AU3" i="1"/>
  <c r="AV2" i="1"/>
  <c r="AW2" i="1"/>
  <c r="AX2" i="1"/>
  <c r="AY2" i="1"/>
  <c r="AZ2" i="1"/>
  <c r="AU2" i="1"/>
  <c r="AW40" i="1" l="1"/>
  <c r="AW41" i="1" l="1"/>
  <c r="AW42" i="1"/>
  <c r="AW43" i="1"/>
  <c r="AW44" i="1"/>
  <c r="AW45" i="1"/>
  <c r="AW46" i="1"/>
  <c r="AW47" i="1"/>
  <c r="AW39" i="1"/>
  <c r="AT44" i="1" l="1" a="1"/>
  <c r="AT44" i="1" s="1"/>
  <c r="AT47" i="1" s="1"/>
  <c r="AT43" i="1" a="1"/>
  <c r="AT43" i="1" s="1"/>
  <c r="AT46" i="1" s="1"/>
  <c r="AR3" i="1" l="1"/>
  <c r="AN10" i="1"/>
  <c r="AN11" i="1"/>
  <c r="AN12" i="1"/>
  <c r="AN9" i="1"/>
  <c r="AN8" i="1"/>
  <c r="AN7" i="1"/>
  <c r="AN6" i="1"/>
  <c r="AN5" i="1"/>
  <c r="AN4" i="1"/>
  <c r="AN3" i="1"/>
  <c r="AJ9" i="1"/>
  <c r="BB8" i="1" s="1"/>
  <c r="AJ8" i="1"/>
  <c r="AJ7" i="1"/>
  <c r="AJ6" i="1"/>
  <c r="AJ5" i="1"/>
  <c r="AJ4" i="1"/>
  <c r="AJ3" i="1"/>
  <c r="AF4" i="1"/>
  <c r="AF5" i="1"/>
  <c r="AF6" i="1"/>
  <c r="AF7" i="1"/>
  <c r="AF9" i="1"/>
  <c r="AF10" i="1"/>
  <c r="AF11" i="1"/>
  <c r="AF12" i="1"/>
  <c r="AF13" i="1"/>
  <c r="BA8" i="1" s="1"/>
  <c r="AF3" i="1"/>
  <c r="BA9" i="1" l="1"/>
  <c r="BC9" i="1"/>
  <c r="BC10" i="1"/>
  <c r="BA10" i="1"/>
  <c r="BB10" i="1"/>
  <c r="BB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Gheachkeav Ang</author>
  </authors>
  <commentList>
    <comment ref="BL38" authorId="0" shapeId="0" xr:uid="{A1964773-D480-4C5B-98F6-DDEDDBBEBD54}">
      <text>
        <r>
          <rPr>
            <b/>
            <sz val="9"/>
            <color indexed="81"/>
            <rFont val="Tahoma"/>
            <family val="2"/>
          </rPr>
          <t>Gheachkeav Ang:</t>
        </r>
        <r>
          <rPr>
            <sz val="9"/>
            <color indexed="81"/>
            <rFont val="Tahoma"/>
            <family val="2"/>
          </rPr>
          <t xml:space="preserve">
No need to input
</t>
        </r>
      </text>
    </comment>
    <comment ref="BO38" authorId="0" shapeId="0" xr:uid="{BE73181A-E8A4-484F-A955-554C34196768}">
      <text>
        <r>
          <rPr>
            <b/>
            <sz val="9"/>
            <color indexed="81"/>
            <rFont val="Tahoma"/>
            <family val="2"/>
          </rPr>
          <t>Gheachkeav Ang:</t>
        </r>
        <r>
          <rPr>
            <sz val="9"/>
            <color indexed="81"/>
            <rFont val="Tahoma"/>
            <family val="2"/>
          </rPr>
          <t xml:space="preserve">
No need to input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<sst xmlns="http://schemas.openxmlformats.org/spreadsheetml/2006/main" count="414" uniqueCount="204">
  <si>
    <t>Date</t>
  </si>
  <si>
    <t>Success Rate 7D</t>
  </si>
  <si>
    <t>Success Rate 91D</t>
  </si>
  <si>
    <t>Success Rate 182D</t>
  </si>
  <si>
    <t>Success Rate 14D</t>
  </si>
  <si>
    <t>Success Rate 28D</t>
  </si>
  <si>
    <t>Success Rate 364D</t>
  </si>
  <si>
    <t xml:space="preserve">Term </t>
  </si>
  <si>
    <t xml:space="preserve">(Days) </t>
  </si>
  <si>
    <t>Yield USD</t>
  </si>
  <si>
    <t>Yield KHR</t>
  </si>
  <si>
    <t>%</t>
  </si>
  <si>
    <t>7 Days</t>
  </si>
  <si>
    <t>14 Days</t>
  </si>
  <si>
    <t>28 Days</t>
  </si>
  <si>
    <t>91 Days</t>
  </si>
  <si>
    <t>182 Days</t>
  </si>
  <si>
    <t>364 Days</t>
  </si>
  <si>
    <t>3 Months</t>
  </si>
  <si>
    <t xml:space="preserve">6 Months </t>
  </si>
  <si>
    <t>1 Year</t>
  </si>
  <si>
    <t>Quantity</t>
  </si>
  <si>
    <t xml:space="preserve">Maturity date </t>
  </si>
  <si>
    <t>Face value</t>
  </si>
  <si>
    <t>Issued date</t>
  </si>
  <si>
    <t>Issued rate</t>
  </si>
  <si>
    <t>Term in days</t>
  </si>
  <si>
    <t xml:space="preserve">Holding period </t>
  </si>
  <si>
    <t xml:space="preserve">Day to maturity </t>
  </si>
  <si>
    <t xml:space="preserve">Total interest </t>
  </si>
  <si>
    <t>Future value per unit</t>
  </si>
  <si>
    <t xml:space="preserve">Selling price per unit </t>
  </si>
  <si>
    <t xml:space="preserve">Total principal and interest </t>
  </si>
  <si>
    <t xml:space="preserve">Total selling price </t>
  </si>
  <si>
    <t>USD</t>
  </si>
  <si>
    <t>KHR</t>
  </si>
  <si>
    <t>2 Years</t>
  </si>
  <si>
    <t>3 Years</t>
  </si>
  <si>
    <t>5 Years</t>
  </si>
  <si>
    <t>Tenor</t>
  </si>
  <si>
    <t>Success Rate  364D</t>
  </si>
  <si>
    <t>1 Months</t>
  </si>
  <si>
    <t xml:space="preserve"> 3 Years</t>
  </si>
  <si>
    <t xml:space="preserve"> 2 Years</t>
  </si>
  <si>
    <t xml:space="preserve"> 1 Year</t>
  </si>
  <si>
    <t xml:space="preserve">NCD in USD </t>
  </si>
  <si>
    <t>NCD in KHR</t>
  </si>
  <si>
    <t>Gov.B</t>
  </si>
  <si>
    <t xml:space="preserve">Average rate 1Y </t>
  </si>
  <si>
    <t>Min</t>
  </si>
  <si>
    <t>Max</t>
  </si>
  <si>
    <t>Ave</t>
  </si>
  <si>
    <t xml:space="preserve">Average rate 2Y </t>
  </si>
  <si>
    <t xml:space="preserve">Average rate 3Y </t>
  </si>
  <si>
    <t xml:space="preserve">Average rate 5Y </t>
  </si>
  <si>
    <t>1 Month</t>
  </si>
  <si>
    <t>Data Index</t>
  </si>
  <si>
    <t>Title</t>
  </si>
  <si>
    <t>7-days</t>
  </si>
  <si>
    <t>14-days</t>
  </si>
  <si>
    <t>28-days</t>
  </si>
  <si>
    <t>91-days</t>
  </si>
  <si>
    <t>182-days</t>
  </si>
  <si>
    <t>1-Year</t>
  </si>
  <si>
    <t>2-Years</t>
  </si>
  <si>
    <t>3-Years</t>
  </si>
  <si>
    <t>5-Years</t>
  </si>
  <si>
    <t xml:space="preserve">YIELD CURVE  </t>
  </si>
  <si>
    <t xml:space="preserve">Calculation of Yield Rate </t>
  </si>
  <si>
    <t>Average Rate USD</t>
  </si>
  <si>
    <t xml:space="preserve">Average Rate KHR </t>
  </si>
  <si>
    <t>PRICE</t>
  </si>
  <si>
    <t>INSTRUCTION</t>
  </si>
  <si>
    <t xml:space="preserve">Average Rate </t>
  </si>
  <si>
    <t xml:space="preserve">Weighted Average rate </t>
  </si>
  <si>
    <t>Weighted Rate 7D</t>
  </si>
  <si>
    <t>Weighted Rate 14D</t>
  </si>
  <si>
    <t>Weighted Rate 28D</t>
  </si>
  <si>
    <t>Weighted Rate 91D</t>
  </si>
  <si>
    <t>Weighted Rate 182D</t>
  </si>
  <si>
    <t>Weighted Rate 364D</t>
  </si>
  <si>
    <t xml:space="preserve">Weighted Average rate 1Y </t>
  </si>
  <si>
    <t xml:space="preserve">Weighted Average rate 2Y </t>
  </si>
  <si>
    <t xml:space="preserve">Weighted Average rate 3Y </t>
  </si>
  <si>
    <t xml:space="preserve">Weighted Average rate 5Y </t>
  </si>
  <si>
    <t>Yield curve and Price</t>
  </si>
  <si>
    <t>Average Rate KHR</t>
  </si>
  <si>
    <t>NSS</t>
  </si>
  <si>
    <t>NSS MODEL</t>
  </si>
  <si>
    <t>KHR NSS</t>
  </si>
  <si>
    <t>USD NSS</t>
  </si>
  <si>
    <t>KHR Polynomial</t>
  </si>
  <si>
    <t>USD Polynomial</t>
  </si>
  <si>
    <t xml:space="preserve">Polynomial </t>
  </si>
  <si>
    <t>NSS (KHR)</t>
  </si>
  <si>
    <t>NSS (USD)</t>
  </si>
  <si>
    <t xml:space="preserve">Weighted Average Rate </t>
  </si>
  <si>
    <t>Disclaimer:</t>
  </si>
  <si>
    <t>Objective of material</t>
  </si>
  <si>
    <t>Column Labels</t>
  </si>
  <si>
    <t>Grand Total</t>
  </si>
  <si>
    <t>2022</t>
  </si>
  <si>
    <t>2023</t>
  </si>
  <si>
    <t>2024</t>
  </si>
  <si>
    <t>2025</t>
  </si>
  <si>
    <t>Row Labels</t>
  </si>
  <si>
    <t>(blank)</t>
  </si>
  <si>
    <t>Sep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</si>
  <si>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</si>
  <si>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</si>
  <si>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</si>
  <si>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</si>
  <si>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</si>
  <si>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</si>
  <si>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</si>
  <si>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</si>
  <si>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</si>
  <si>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Aug</t>
  </si>
  <si>
    <t>Oct</t>
  </si>
  <si>
    <t>Sum of Accepted Amount</t>
  </si>
  <si>
    <t>This document provides supplementary yield curve estimations, derived from government bond and central bank bill (NCDs) issuance data.</t>
  </si>
  <si>
    <t>The yield curves are constructed using Nelson-Siegel-Svensson and polynomial regression approaches, with the purpose of smoothing observed issuance rates across maturities.</t>
  </si>
  <si>
    <t>These curves are not official benchmarks, but are intended as reference information to support banks and financial institutions in asset pricing.</t>
  </si>
  <si>
    <t>Market participants remain free to trade at levels above or below the curve according to their own views and strategies.</t>
  </si>
  <si>
    <t>This material is for informational purposes only and does not constitute investment, financial, or legal advice.</t>
  </si>
  <si>
    <t>All decisions and outcomes remain the sole responsibility of the user.</t>
  </si>
  <si>
    <t>Instruction:</t>
  </si>
  <si>
    <t>Pricing</t>
  </si>
  <si>
    <t>Security price</t>
  </si>
  <si>
    <t>Trading date</t>
  </si>
  <si>
    <t>Rate/Yield</t>
  </si>
  <si>
    <t>10 Years</t>
  </si>
  <si>
    <t xml:space="preserve">Weighted Average rate 10Y </t>
  </si>
  <si>
    <t>Updated</t>
  </si>
  <si>
    <t>10-Years</t>
  </si>
  <si>
    <t>Coupon Rate</t>
  </si>
  <si>
    <t>Maturity date</t>
  </si>
  <si>
    <t>Coupon Frequency</t>
  </si>
  <si>
    <t>Day Count</t>
  </si>
  <si>
    <t>Act/Act</t>
  </si>
  <si>
    <t>Last interest Date</t>
  </si>
  <si>
    <t>Next interest Date</t>
  </si>
  <si>
    <t>Coupon Interest</t>
  </si>
  <si>
    <t>Coupon Tenor</t>
  </si>
  <si>
    <t>Disc/Prem Tenor</t>
  </si>
  <si>
    <t xml:space="preserve">Accured days </t>
  </si>
  <si>
    <t>Current Yield</t>
  </si>
  <si>
    <t>Trade date</t>
  </si>
  <si>
    <t>Settlement date</t>
  </si>
  <si>
    <t>Bond Pricing</t>
  </si>
  <si>
    <t>Price per unit/quantity</t>
  </si>
  <si>
    <t>Clean Price per Qty</t>
  </si>
  <si>
    <t>Accrued Interest per QTY</t>
  </si>
  <si>
    <t>Dirty Price per Qty</t>
  </si>
  <si>
    <t>Total Price</t>
  </si>
  <si>
    <t>Principal</t>
  </si>
  <si>
    <t>Total Settlement Amount</t>
  </si>
  <si>
    <r>
      <rPr>
        <b/>
        <sz val="11"/>
        <rFont val="Arial"/>
        <family val="2"/>
      </rPr>
      <t>YELLOW</t>
    </r>
    <r>
      <rPr>
        <sz val="11"/>
        <rFont val="Arial"/>
        <family val="2"/>
      </rPr>
      <t xml:space="preserve"> cells: Input fields – users should enter data only in these cells.</t>
    </r>
  </si>
  <si>
    <r>
      <rPr>
        <b/>
        <sz val="11"/>
        <rFont val="Arial"/>
        <family val="2"/>
      </rPr>
      <t>BLUE</t>
    </r>
    <r>
      <rPr>
        <sz val="11"/>
        <rFont val="Arial"/>
        <family val="2"/>
      </rPr>
      <t xml:space="preserve"> and </t>
    </r>
    <r>
      <rPr>
        <b/>
        <sz val="11"/>
        <rFont val="Arial"/>
        <family val="2"/>
      </rPr>
      <t>WHITE</t>
    </r>
    <r>
      <rPr>
        <sz val="11"/>
        <rFont val="Arial"/>
        <family val="2"/>
      </rPr>
      <t xml:space="preserve"> cells: Automated fields – values will be calculated and filled automatically based on the data provided.</t>
    </r>
  </si>
  <si>
    <t>NCD PRICING</t>
  </si>
  <si>
    <t>Settlement Lag</t>
  </si>
  <si>
    <t>Security information</t>
  </si>
  <si>
    <t>Additional security information</t>
  </si>
  <si>
    <t>Settle now</t>
  </si>
  <si>
    <t>For USD curve, please select data and tick USD.</t>
  </si>
  <si>
    <t xml:space="preserve">Face Vaule </t>
  </si>
  <si>
    <t>Issue date</t>
  </si>
  <si>
    <t>Market Convention</t>
  </si>
  <si>
    <t>Description</t>
  </si>
  <si>
    <t>The face value is million for KHR or one thousand for USD.</t>
  </si>
  <si>
    <t>Quantity of bonds in the transaction.</t>
  </si>
  <si>
    <t>The annual coupon rate of the bond.</t>
  </si>
  <si>
    <t>The tenor of the bond.</t>
  </si>
  <si>
    <t>The date the bond was issued.</t>
  </si>
  <si>
    <t>The future date when the bond matures.</t>
  </si>
  <si>
    <t>Annual return based on current price.</t>
  </si>
  <si>
    <t>The date deal agrees to buy or sell a security.</t>
  </si>
  <si>
    <t>Days between Trade and Payment.</t>
  </si>
  <si>
    <t>The day payment and bonds are exchanged (DvP).</t>
  </si>
  <si>
    <t>Put 2 for semi-annually.</t>
  </si>
  <si>
    <t>Interest calculation method.</t>
  </si>
  <si>
    <t>Last coupon payment date.</t>
  </si>
  <si>
    <t>Next coupon payment date.</t>
  </si>
  <si>
    <t>Total semi-annual interest.</t>
  </si>
  <si>
    <t>Days between the last and next interest payment.</t>
  </si>
  <si>
    <t>Days from settlement date to next coupon date.</t>
  </si>
  <si>
    <t>Number of days since last coupon payment.</t>
  </si>
  <si>
    <t>Interest earned for the holding period.</t>
  </si>
  <si>
    <t>The price buy/sell per Qty.</t>
  </si>
  <si>
    <t>Total cost for bonds only.</t>
  </si>
  <si>
    <t>the difference from face value of bond.</t>
  </si>
  <si>
    <t>Total interest earned for the holding period.</t>
  </si>
  <si>
    <t>Final amount to pay for the bond.</t>
  </si>
  <si>
    <t xml:space="preserve">Calculation of Bond Pricing </t>
  </si>
  <si>
    <t xml:space="preserve">Calculation of NCD Pricing </t>
  </si>
  <si>
    <t>Bond information</t>
  </si>
  <si>
    <t xml:space="preserve"> YTM Convention (NBCP)</t>
  </si>
  <si>
    <r>
      <t xml:space="preserve">If you use </t>
    </r>
    <r>
      <rPr>
        <b/>
        <sz val="11"/>
        <color rgb="FF00B050"/>
        <rFont val="Calibri"/>
        <family val="2"/>
      </rPr>
      <t>Market Convention</t>
    </r>
    <r>
      <rPr>
        <sz val="11"/>
        <color rgb="FF00B050"/>
        <rFont val="Calibri"/>
        <family val="2"/>
      </rPr>
      <t xml:space="preserve">, please insert the number at the </t>
    </r>
    <r>
      <rPr>
        <b/>
        <sz val="11"/>
        <color rgb="FF00B050"/>
        <rFont val="Calibri"/>
        <family val="2"/>
      </rPr>
      <t>left side</t>
    </r>
    <r>
      <rPr>
        <sz val="11"/>
        <color rgb="FF00B050"/>
        <rFont val="Calibri"/>
        <family val="2"/>
      </rPr>
      <t xml:space="preserve"> in NBCP.</t>
    </r>
  </si>
  <si>
    <t>BOND PRICING</t>
  </si>
  <si>
    <t>Accrued Interest</t>
  </si>
  <si>
    <t>Disc (-)/Prem (+)</t>
  </si>
  <si>
    <t>Find yield from price</t>
  </si>
  <si>
    <t>Yield</t>
  </si>
  <si>
    <t>Insert clean price per Qty from NBCP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</si>
</sst>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_(* #,##0_);_(* \(#,##0\);_(* &quot;-&quot;??_);_(@_)"/>
    <numFmt numFmtId="165" formatCode="0&quot;-days&quot;"/>
    <numFmt numFmtId="166" formatCode="B1dd\ mmm\ yyyy"/>
    <numFmt numFmtId="167" formatCode="0.000"/>
    <numFmt numFmtId="168" formatCode="dd\ mmm\ yyyy"/>
    <numFmt numFmtId="169" formatCode="0.000000000E+00"/>
    <numFmt numFmtId="170" formatCode="0\ &quot;Year(s)&quot;"/>
    <numFmt numFmtId="171" formatCode="0.000000"/>
    <numFmt numFmtId="172" formatCode="[$-409]d\-mmm\-yy"/>
    <numFmt numFmtId="173" formatCode="0.000000%"/>
  </numFmts>
  <fonts count="5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u/>
      <sz val="20"/>
      <color theme="1"/>
      <name val="Aptos Narrow"/>
      <family val="2"/>
      <scheme val="minor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9"/>
      <color theme="1"/>
      <name val="Aptos Narrow"/>
      <family val="2"/>
      <scheme val="minor"/>
    </font>
    <font>
      <sz val="10"/>
      <name val="Times New Roman"/>
      <family val="1"/>
    </font>
    <font>
      <sz val="12"/>
      <name val="Calibri"/>
      <family val="2"/>
    </font>
    <font>
      <sz val="16"/>
      <name val="Aptos Narrow"/>
      <family val="2"/>
      <scheme val="minor"/>
    </font>
    <font>
      <sz val="16"/>
      <color theme="0"/>
      <name val="Calibri"/>
      <family val="2"/>
    </font>
    <font>
      <b/>
      <sz val="16"/>
      <color theme="0"/>
      <name val="Calibri"/>
      <family val="2"/>
    </font>
    <font>
      <b/>
      <sz val="16"/>
      <color theme="0"/>
      <name val="Aptos Narrow"/>
      <family val="2"/>
      <scheme val="minor"/>
    </font>
    <font>
      <b/>
      <sz val="12"/>
      <name val="Calibri"/>
      <family val="2"/>
    </font>
    <font>
      <b/>
      <sz val="12"/>
      <color theme="1"/>
      <name val="Calibri"/>
      <family val="2"/>
    </font>
    <font>
      <b/>
      <i/>
      <sz val="11"/>
      <color theme="1"/>
      <name val="Calibri"/>
      <family val="2"/>
    </font>
    <font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8"/>
      <color theme="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3"/>
      <color theme="1"/>
      <name val="Aptos Narrow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1"/>
      <color theme="0"/>
      <name val="Aptos Narrow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2"/>
      <name val="Aptos Narrow"/>
      <family val="2"/>
      <scheme val="minor"/>
    </font>
    <font>
      <b/>
      <i/>
      <sz val="12"/>
      <color theme="1"/>
      <name val="Calibri"/>
      <family val="2"/>
    </font>
    <font>
      <sz val="14"/>
      <color theme="1"/>
      <name val="Calibri"/>
      <family val="2"/>
    </font>
    <font>
      <b/>
      <sz val="13"/>
      <color theme="1"/>
      <name val="Calibri"/>
      <family val="2"/>
    </font>
    <font>
      <b/>
      <u/>
      <sz val="16"/>
      <color theme="1"/>
      <name val="Calibri"/>
      <family val="2"/>
    </font>
    <font>
      <sz val="14"/>
      <color theme="0"/>
      <name val="Calibri"/>
      <family val="2"/>
    </font>
    <font>
      <sz val="16"/>
      <color theme="1"/>
      <name val="Calibri"/>
      <family val="2"/>
    </font>
    <font>
      <b/>
      <sz val="14"/>
      <color rgb="FF000000"/>
      <name val="Calibri"/>
      <family val="2"/>
    </font>
    <font>
      <sz val="12"/>
      <color rgb="FF000000"/>
      <name val="Calibri"/>
      <family val="2"/>
    </font>
    <font>
      <sz val="14"/>
      <color theme="1"/>
      <name val="Aptos Narrow"/>
      <family val="2"/>
    </font>
    <font>
      <b/>
      <sz val="14"/>
      <color theme="1"/>
      <name val="Aptos Narrow"/>
      <family val="2"/>
    </font>
    <font>
      <sz val="12"/>
      <color rgb="FF00B050"/>
      <name val="Calibri"/>
      <family val="2"/>
    </font>
    <font>
      <sz val="11"/>
      <color rgb="FF00B050"/>
      <name val="Calibri"/>
      <family val="2"/>
    </font>
    <font>
      <b/>
      <sz val="11"/>
      <color rgb="FF00B050"/>
      <name val="Calibri"/>
      <family val="2"/>
    </font>
    <font>
      <b/>
      <sz val="14"/>
      <color theme="0"/>
      <name val="Calibri"/>
      <family val="2"/>
    </font>
    <font>
      <sz val="12"/>
      <color theme="0" tint="-0.34998626667073579"/>
      <name val="Calibri"/>
      <family val="2"/>
    </font>
    <font>
      <b/>
      <sz val="14"/>
      <color theme="0" tint="-0.34998626667073579"/>
      <name val="Calibri"/>
      <family val="2"/>
    </font>
    <font>
      <sz val="14"/>
      <color theme="0" tint="-0.34998626667073579"/>
      <name val="Calibri"/>
      <family val="2"/>
    </font>
    <font>
      <sz val="11"/>
      <color theme="0" tint="-0.34998626667073579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0EB"/>
        <bgColor indexed="64"/>
      </patternFill>
    </fill>
    <fill>
      <patternFill patternType="solid">
        <fgColor rgb="FF4EB8E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90EB"/>
        <bgColor rgb="FF0090EB"/>
      </patternFill>
    </fill>
    <fill>
      <patternFill patternType="solid">
        <fgColor rgb="FF4EB8E2"/>
        <bgColor rgb="FF4EB8E2"/>
      </patternFill>
    </fill>
    <fill>
      <patternFill patternType="solid">
        <fgColor rgb="FF00625C"/>
        <bgColor rgb="FF00625C"/>
      </patternFill>
    </fill>
    <fill>
      <patternFill patternType="solid">
        <fgColor rgb="FFFFFF9B"/>
        <bgColor rgb="FFFFFF9B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9B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</cellStyleXfs>
  <cellXfs count="169">
    <xf numFmtId="0" fontId="0" fillId="0" borderId="0" xfId="0"/>
    <xf numFmtId="0" fontId="3" fillId="0" borderId="0" xfId="0" applyFont="1"/>
    <xf numFmtId="0" fontId="0" fillId="0" borderId="1" xfId="0" applyBorder="1"/>
    <xf numFmtId="2" fontId="0" fillId="0" borderId="0" xfId="0" applyNumberFormat="1"/>
    <xf numFmtId="165" fontId="0" fillId="0" borderId="1" xfId="0" applyNumberFormat="1" applyBorder="1"/>
    <xf numFmtId="2" fontId="0" fillId="0" borderId="1" xfId="0" applyNumberFormat="1" applyBorder="1"/>
    <xf numFmtId="43" fontId="0" fillId="0" borderId="1" xfId="0" applyNumberFormat="1" applyBorder="1"/>
    <xf numFmtId="0" fontId="5" fillId="2" borderId="1" xfId="0" applyFont="1" applyFill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15" fontId="0" fillId="0" borderId="0" xfId="0" applyNumberFormat="1"/>
    <xf numFmtId="0" fontId="6" fillId="0" borderId="0" xfId="0" applyFont="1" applyAlignment="1">
      <alignment vertical="center"/>
    </xf>
    <xf numFmtId="2" fontId="0" fillId="0" borderId="1" xfId="1" applyNumberFormat="1" applyFont="1" applyBorder="1"/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166" fontId="8" fillId="0" borderId="1" xfId="0" applyNumberFormat="1" applyFont="1" applyBorder="1" applyAlignment="1">
      <alignment horizontal="center" vertical="top"/>
    </xf>
    <xf numFmtId="43" fontId="7" fillId="0" borderId="1" xfId="0" applyNumberFormat="1" applyFont="1" applyBorder="1"/>
    <xf numFmtId="43" fontId="7" fillId="0" borderId="4" xfId="0" applyNumberFormat="1" applyFont="1" applyBorder="1"/>
    <xf numFmtId="43" fontId="0" fillId="0" borderId="0" xfId="0" applyNumberFormat="1"/>
    <xf numFmtId="43" fontId="0" fillId="0" borderId="1" xfId="1" applyNumberFormat="1" applyFont="1" applyBorder="1"/>
    <xf numFmtId="0" fontId="0" fillId="0" borderId="6" xfId="0" applyBorder="1"/>
    <xf numFmtId="0" fontId="5" fillId="2" borderId="5" xfId="0" applyFont="1" applyFill="1" applyBorder="1" applyAlignment="1">
      <alignment horizontal="left" vertical="center"/>
    </xf>
    <xf numFmtId="0" fontId="13" fillId="6" borderId="0" xfId="0" applyFont="1" applyFill="1"/>
    <xf numFmtId="0" fontId="12" fillId="7" borderId="7" xfId="3" applyFont="1" applyFill="1" applyBorder="1"/>
    <xf numFmtId="0" fontId="13" fillId="6" borderId="0" xfId="0" applyFont="1" applyFill="1" applyAlignment="1">
      <alignment horizontal="left"/>
    </xf>
    <xf numFmtId="0" fontId="14" fillId="6" borderId="0" xfId="0" applyFont="1" applyFill="1"/>
    <xf numFmtId="0" fontId="15" fillId="7" borderId="7" xfId="3" applyFont="1" applyFill="1" applyBorder="1"/>
    <xf numFmtId="0" fontId="16" fillId="5" borderId="8" xfId="3" applyFont="1" applyFill="1" applyBorder="1" applyAlignment="1">
      <alignment horizontal="center"/>
    </xf>
    <xf numFmtId="0" fontId="18" fillId="0" borderId="0" xfId="0" applyFont="1"/>
    <xf numFmtId="0" fontId="4" fillId="0" borderId="1" xfId="0" applyFont="1" applyBorder="1"/>
    <xf numFmtId="0" fontId="4" fillId="0" borderId="2" xfId="0" applyFont="1" applyBorder="1"/>
    <xf numFmtId="0" fontId="19" fillId="0" borderId="0" xfId="0" applyFont="1"/>
    <xf numFmtId="0" fontId="20" fillId="0" borderId="0" xfId="0" applyFont="1"/>
    <xf numFmtId="0" fontId="14" fillId="7" borderId="7" xfId="3" applyFont="1" applyFill="1" applyBorder="1"/>
    <xf numFmtId="0" fontId="9" fillId="0" borderId="0" xfId="0" applyFont="1" applyAlignment="1">
      <alignment horizontal="center" vertical="center" readingOrder="1"/>
    </xf>
    <xf numFmtId="6" fontId="19" fillId="0" borderId="0" xfId="0" applyNumberFormat="1" applyFont="1"/>
    <xf numFmtId="0" fontId="5" fillId="2" borderId="3" xfId="0" applyFont="1" applyFill="1" applyBorder="1" applyAlignment="1">
      <alignment horizontal="left" vertical="center"/>
    </xf>
    <xf numFmtId="43" fontId="7" fillId="0" borderId="3" xfId="0" applyNumberFormat="1" applyFont="1" applyBorder="1"/>
    <xf numFmtId="0" fontId="5" fillId="2" borderId="4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center"/>
    </xf>
    <xf numFmtId="166" fontId="8" fillId="0" borderId="3" xfId="0" applyNumberFormat="1" applyFont="1" applyBorder="1" applyAlignment="1">
      <alignment horizontal="center" vertical="top"/>
    </xf>
    <xf numFmtId="167" fontId="0" fillId="0" borderId="1" xfId="0" applyNumberFormat="1" applyBorder="1"/>
    <xf numFmtId="0" fontId="0" fillId="8" borderId="0" xfId="0" applyFill="1"/>
    <xf numFmtId="0" fontId="5" fillId="8" borderId="1" xfId="0" applyFont="1" applyFill="1" applyBorder="1" applyAlignment="1">
      <alignment horizontal="left" vertical="center"/>
    </xf>
    <xf numFmtId="0" fontId="5" fillId="8" borderId="5" xfId="0" applyFont="1" applyFill="1" applyBorder="1" applyAlignment="1">
      <alignment horizontal="left" vertical="center"/>
    </xf>
    <xf numFmtId="0" fontId="0" fillId="8" borderId="1" xfId="0" applyFill="1" applyBorder="1"/>
    <xf numFmtId="0" fontId="22" fillId="0" borderId="7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165" fontId="0" fillId="0" borderId="17" xfId="0" applyNumberFormat="1" applyBorder="1"/>
    <xf numFmtId="2" fontId="0" fillId="0" borderId="15" xfId="0" applyNumberFormat="1" applyBorder="1"/>
    <xf numFmtId="0" fontId="0" fillId="9" borderId="0" xfId="0" applyFill="1"/>
    <xf numFmtId="0" fontId="5" fillId="9" borderId="1" xfId="0" applyFont="1" applyFill="1" applyBorder="1" applyAlignment="1">
      <alignment horizontal="left" vertical="center"/>
    </xf>
    <xf numFmtId="0" fontId="0" fillId="9" borderId="1" xfId="0" applyFill="1" applyBorder="1"/>
    <xf numFmtId="0" fontId="0" fillId="0" borderId="0" xfId="0" applyAlignment="1">
      <alignment wrapText="1"/>
    </xf>
    <xf numFmtId="0" fontId="0" fillId="10" borderId="0" xfId="0" applyFill="1"/>
    <xf numFmtId="167" fontId="0" fillId="0" borderId="0" xfId="0" applyNumberFormat="1"/>
    <xf numFmtId="0" fontId="0" fillId="0" borderId="0" xfId="0" quotePrefix="1" applyAlignment="1">
      <alignment wrapText="1"/>
    </xf>
    <xf numFmtId="43" fontId="24" fillId="0" borderId="1" xfId="0" applyNumberFormat="1" applyFont="1" applyBorder="1"/>
    <xf numFmtId="0" fontId="5" fillId="0" borderId="0" xfId="0" applyFont="1"/>
    <xf numFmtId="0" fontId="11" fillId="5" borderId="16" xfId="3" applyFont="1" applyFill="1" applyBorder="1" applyAlignment="1">
      <alignment horizontal="center" vertical="center"/>
    </xf>
    <xf numFmtId="0" fontId="23" fillId="0" borderId="0" xfId="0" applyFont="1" applyAlignment="1">
      <alignment horizontal="center"/>
    </xf>
    <xf numFmtId="1" fontId="16" fillId="4" borderId="11" xfId="1" applyNumberFormat="1" applyFont="1" applyFill="1" applyBorder="1" applyAlignment="1">
      <alignment horizontal="right"/>
    </xf>
    <xf numFmtId="2" fontId="11" fillId="3" borderId="13" xfId="0" quotePrefix="1" applyNumberFormat="1" applyFont="1" applyFill="1" applyBorder="1" applyAlignment="1">
      <alignment horizontal="right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8" fontId="8" fillId="0" borderId="1" xfId="0" applyNumberFormat="1" applyFont="1" applyBorder="1" applyAlignment="1">
      <alignment horizontal="center" vertical="top"/>
    </xf>
    <xf numFmtId="0" fontId="27" fillId="0" borderId="0" xfId="0" applyFont="1" applyAlignment="1">
      <alignment vertical="center"/>
    </xf>
    <xf numFmtId="0" fontId="28" fillId="0" borderId="0" xfId="0" applyFont="1"/>
    <xf numFmtId="0" fontId="29" fillId="0" borderId="0" xfId="0" applyFont="1" applyAlignment="1">
      <alignment vertical="center"/>
    </xf>
    <xf numFmtId="0" fontId="30" fillId="11" borderId="1" xfId="0" applyFont="1" applyFill="1" applyBorder="1"/>
    <xf numFmtId="2" fontId="30" fillId="11" borderId="1" xfId="0" applyNumberFormat="1" applyFont="1" applyFill="1" applyBorder="1"/>
    <xf numFmtId="1" fontId="0" fillId="0" borderId="1" xfId="0" applyNumberFormat="1" applyBorder="1"/>
    <xf numFmtId="43" fontId="30" fillId="11" borderId="1" xfId="0" applyNumberFormat="1" applyFont="1" applyFill="1" applyBorder="1"/>
    <xf numFmtId="0" fontId="30" fillId="0" borderId="1" xfId="0" applyFont="1" applyBorder="1"/>
    <xf numFmtId="2" fontId="30" fillId="0" borderId="1" xfId="0" applyNumberFormat="1" applyFont="1" applyBorder="1"/>
    <xf numFmtId="169" fontId="0" fillId="0" borderId="0" xfId="0" applyNumberFormat="1"/>
    <xf numFmtId="0" fontId="23" fillId="0" borderId="0" xfId="0" applyFont="1"/>
    <xf numFmtId="0" fontId="31" fillId="0" borderId="0" xfId="0" applyFont="1"/>
    <xf numFmtId="6" fontId="33" fillId="0" borderId="0" xfId="0" applyNumberFormat="1" applyFont="1"/>
    <xf numFmtId="0" fontId="11" fillId="5" borderId="21" xfId="3" applyFont="1" applyFill="1" applyBorder="1" applyAlignment="1">
      <alignment horizontal="center" vertical="center"/>
    </xf>
    <xf numFmtId="171" fontId="11" fillId="3" borderId="20" xfId="0" quotePrefix="1" applyNumberFormat="1" applyFont="1" applyFill="1" applyBorder="1" applyAlignment="1">
      <alignment horizontal="right" vertical="center" wrapText="1"/>
    </xf>
    <xf numFmtId="0" fontId="13" fillId="12" borderId="0" xfId="0" applyFont="1" applyFill="1"/>
    <xf numFmtId="0" fontId="21" fillId="12" borderId="0" xfId="0" applyFont="1" applyFill="1"/>
    <xf numFmtId="0" fontId="13" fillId="12" borderId="0" xfId="0" applyFont="1" applyFill="1" applyAlignment="1">
      <alignment horizontal="left"/>
    </xf>
    <xf numFmtId="0" fontId="39" fillId="13" borderId="22" xfId="0" applyFont="1" applyFill="1" applyBorder="1"/>
    <xf numFmtId="0" fontId="38" fillId="14" borderId="23" xfId="0" applyFont="1" applyFill="1" applyBorder="1" applyAlignment="1">
      <alignment horizontal="left"/>
    </xf>
    <xf numFmtId="164" fontId="35" fillId="15" borderId="24" xfId="0" applyNumberFormat="1" applyFont="1" applyFill="1" applyBorder="1"/>
    <xf numFmtId="0" fontId="38" fillId="14" borderId="25" xfId="0" applyFont="1" applyFill="1" applyBorder="1" applyAlignment="1">
      <alignment horizontal="left"/>
    </xf>
    <xf numFmtId="164" fontId="35" fillId="15" borderId="26" xfId="0" applyNumberFormat="1" applyFont="1" applyFill="1" applyBorder="1"/>
    <xf numFmtId="15" fontId="35" fillId="15" borderId="26" xfId="0" applyNumberFormat="1" applyFont="1" applyFill="1" applyBorder="1"/>
    <xf numFmtId="0" fontId="38" fillId="14" borderId="27" xfId="0" applyFont="1" applyFill="1" applyBorder="1" applyAlignment="1">
      <alignment horizontal="left"/>
    </xf>
    <xf numFmtId="10" fontId="35" fillId="15" borderId="28" xfId="0" applyNumberFormat="1" applyFont="1" applyFill="1" applyBorder="1"/>
    <xf numFmtId="0" fontId="20" fillId="16" borderId="0" xfId="0" applyFont="1" applyFill="1" applyAlignment="1">
      <alignment horizontal="left"/>
    </xf>
    <xf numFmtId="15" fontId="19" fillId="16" borderId="0" xfId="0" applyNumberFormat="1" applyFont="1" applyFill="1"/>
    <xf numFmtId="15" fontId="35" fillId="15" borderId="24" xfId="0" applyNumberFormat="1" applyFont="1" applyFill="1" applyBorder="1"/>
    <xf numFmtId="0" fontId="35" fillId="16" borderId="0" xfId="0" applyFont="1" applyFill="1" applyAlignment="1">
      <alignment horizontal="left"/>
    </xf>
    <xf numFmtId="10" fontId="19" fillId="16" borderId="0" xfId="0" applyNumberFormat="1" applyFont="1" applyFill="1"/>
    <xf numFmtId="164" fontId="35" fillId="16" borderId="24" xfId="0" applyNumberFormat="1" applyFont="1" applyFill="1" applyBorder="1" applyAlignment="1">
      <alignment horizontal="right" vertical="center" wrapText="1"/>
    </xf>
    <xf numFmtId="164" fontId="35" fillId="16" borderId="26" xfId="0" applyNumberFormat="1" applyFont="1" applyFill="1" applyBorder="1" applyAlignment="1">
      <alignment horizontal="right" vertical="center" wrapText="1"/>
    </xf>
    <xf numFmtId="43" fontId="35" fillId="16" borderId="26" xfId="0" applyNumberFormat="1" applyFont="1" applyFill="1" applyBorder="1" applyAlignment="1">
      <alignment horizontal="right" vertical="center" wrapText="1"/>
    </xf>
    <xf numFmtId="43" fontId="35" fillId="16" borderId="28" xfId="0" applyNumberFormat="1" applyFont="1" applyFill="1" applyBorder="1" applyAlignment="1">
      <alignment horizontal="right" vertical="center" wrapText="1"/>
    </xf>
    <xf numFmtId="43" fontId="19" fillId="16" borderId="0" xfId="0" applyNumberFormat="1" applyFont="1" applyFill="1" applyAlignment="1">
      <alignment horizontal="right" vertical="center" wrapText="1"/>
    </xf>
    <xf numFmtId="164" fontId="35" fillId="0" borderId="29" xfId="0" applyNumberFormat="1" applyFont="1" applyBorder="1"/>
    <xf numFmtId="0" fontId="23" fillId="16" borderId="0" xfId="0" applyFont="1" applyFill="1"/>
    <xf numFmtId="0" fontId="40" fillId="0" borderId="0" xfId="0" applyFont="1"/>
    <xf numFmtId="0" fontId="41" fillId="0" borderId="0" xfId="0" applyFont="1"/>
    <xf numFmtId="172" fontId="35" fillId="15" borderId="26" xfId="0" applyNumberFormat="1" applyFont="1" applyFill="1" applyBorder="1"/>
    <xf numFmtId="172" fontId="35" fillId="15" borderId="26" xfId="0" applyNumberFormat="1" applyFont="1" applyFill="1" applyBorder="1" applyAlignment="1">
      <alignment horizontal="right"/>
    </xf>
    <xf numFmtId="0" fontId="43" fillId="16" borderId="22" xfId="0" applyFont="1" applyFill="1" applyBorder="1" applyAlignment="1">
      <alignment horizontal="center"/>
    </xf>
    <xf numFmtId="0" fontId="34" fillId="16" borderId="0" xfId="0" applyFont="1" applyFill="1" applyAlignment="1">
      <alignment horizontal="left"/>
    </xf>
    <xf numFmtId="0" fontId="34" fillId="16" borderId="0" xfId="0" applyFont="1" applyFill="1"/>
    <xf numFmtId="0" fontId="14" fillId="13" borderId="22" xfId="0" applyFont="1" applyFill="1" applyBorder="1"/>
    <xf numFmtId="0" fontId="38" fillId="14" borderId="9" xfId="0" applyFont="1" applyFill="1" applyBorder="1" applyAlignment="1">
      <alignment horizontal="left"/>
    </xf>
    <xf numFmtId="0" fontId="38" fillId="14" borderId="10" xfId="0" applyFont="1" applyFill="1" applyBorder="1" applyAlignment="1">
      <alignment horizontal="left"/>
    </xf>
    <xf numFmtId="0" fontId="38" fillId="14" borderId="12" xfId="0" applyFont="1" applyFill="1" applyBorder="1" applyAlignment="1">
      <alignment horizontal="left"/>
    </xf>
    <xf numFmtId="0" fontId="43" fillId="16" borderId="22" xfId="0" applyFont="1" applyFill="1" applyBorder="1" applyAlignment="1">
      <alignment horizontal="left"/>
    </xf>
    <xf numFmtId="164" fontId="35" fillId="0" borderId="14" xfId="0" applyNumberFormat="1" applyFont="1" applyBorder="1"/>
    <xf numFmtId="164" fontId="35" fillId="0" borderId="34" xfId="0" applyNumberFormat="1" applyFont="1" applyBorder="1" applyAlignment="1">
      <alignment horizontal="right"/>
    </xf>
    <xf numFmtId="172" fontId="35" fillId="0" borderId="34" xfId="0" applyNumberFormat="1" applyFont="1" applyBorder="1"/>
    <xf numFmtId="164" fontId="35" fillId="0" borderId="34" xfId="0" applyNumberFormat="1" applyFont="1" applyBorder="1"/>
    <xf numFmtId="164" fontId="35" fillId="0" borderId="18" xfId="0" applyNumberFormat="1" applyFont="1" applyBorder="1"/>
    <xf numFmtId="164" fontId="42" fillId="0" borderId="32" xfId="0" applyNumberFormat="1" applyFont="1" applyBorder="1"/>
    <xf numFmtId="164" fontId="42" fillId="0" borderId="33" xfId="0" applyNumberFormat="1" applyFont="1" applyBorder="1"/>
    <xf numFmtId="0" fontId="44" fillId="0" borderId="0" xfId="0" applyFont="1" applyAlignment="1">
      <alignment horizontal="center" vertical="center" wrapText="1"/>
    </xf>
    <xf numFmtId="0" fontId="38" fillId="14" borderId="23" xfId="0" applyFont="1" applyFill="1" applyBorder="1" applyAlignment="1">
      <alignment horizontal="left" vertical="center"/>
    </xf>
    <xf numFmtId="0" fontId="45" fillId="0" borderId="0" xfId="0" quotePrefix="1" applyFont="1" applyAlignment="1">
      <alignment wrapText="1"/>
    </xf>
    <xf numFmtId="10" fontId="42" fillId="15" borderId="26" xfId="0" applyNumberFormat="1" applyFont="1" applyFill="1" applyBorder="1"/>
    <xf numFmtId="170" fontId="42" fillId="15" borderId="26" xfId="0" applyNumberFormat="1" applyFont="1" applyFill="1" applyBorder="1"/>
    <xf numFmtId="172" fontId="42" fillId="15" borderId="26" xfId="0" applyNumberFormat="1" applyFont="1" applyFill="1" applyBorder="1"/>
    <xf numFmtId="172" fontId="42" fillId="15" borderId="28" xfId="0" applyNumberFormat="1" applyFont="1" applyFill="1" applyBorder="1"/>
    <xf numFmtId="173" fontId="35" fillId="15" borderId="24" xfId="0" applyNumberFormat="1" applyFont="1" applyFill="1" applyBorder="1"/>
    <xf numFmtId="164" fontId="35" fillId="0" borderId="0" xfId="0" applyNumberFormat="1" applyFont="1"/>
    <xf numFmtId="164" fontId="35" fillId="0" borderId="0" xfId="0" applyNumberFormat="1" applyFont="1" applyAlignment="1">
      <alignment horizontal="right"/>
    </xf>
    <xf numFmtId="172" fontId="35" fillId="0" borderId="0" xfId="0" applyNumberFormat="1" applyFont="1"/>
    <xf numFmtId="0" fontId="36" fillId="16" borderId="0" xfId="0" applyFont="1" applyFill="1" applyAlignment="1">
      <alignment horizontal="center"/>
    </xf>
    <xf numFmtId="164" fontId="20" fillId="0" borderId="0" xfId="0" applyNumberFormat="1" applyFont="1" applyAlignment="1">
      <alignment vertical="center"/>
    </xf>
    <xf numFmtId="164" fontId="20" fillId="0" borderId="0" xfId="0" applyNumberFormat="1" applyFont="1"/>
    <xf numFmtId="0" fontId="47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164" fontId="49" fillId="0" borderId="14" xfId="0" applyNumberFormat="1" applyFont="1" applyBorder="1" applyAlignment="1">
      <alignment vertical="center"/>
    </xf>
    <xf numFmtId="164" fontId="50" fillId="0" borderId="34" xfId="0" applyNumberFormat="1" applyFont="1" applyBorder="1"/>
    <xf numFmtId="164" fontId="50" fillId="0" borderId="18" xfId="0" applyNumberFormat="1" applyFont="1" applyBorder="1"/>
    <xf numFmtId="0" fontId="51" fillId="0" borderId="0" xfId="0" applyFont="1"/>
    <xf numFmtId="164" fontId="20" fillId="2" borderId="30" xfId="0" applyNumberFormat="1" applyFont="1" applyFill="1" applyBorder="1"/>
    <xf numFmtId="164" fontId="43" fillId="2" borderId="31" xfId="0" applyNumberFormat="1" applyFont="1" applyFill="1" applyBorder="1" applyAlignment="1">
      <alignment vertical="center"/>
    </xf>
    <xf numFmtId="164" fontId="42" fillId="15" borderId="19" xfId="0" applyNumberFormat="1" applyFont="1" applyFill="1" applyBorder="1"/>
    <xf numFmtId="164" fontId="42" fillId="0" borderId="35" xfId="0" applyNumberFormat="1" applyFont="1" applyBorder="1"/>
    <xf numFmtId="164" fontId="43" fillId="0" borderId="36" xfId="0" applyNumberFormat="1" applyFont="1" applyBorder="1"/>
    <xf numFmtId="164" fontId="50" fillId="0" borderId="11" xfId="0" applyNumberFormat="1" applyFont="1" applyBorder="1"/>
    <xf numFmtId="164" fontId="50" fillId="0" borderId="37" xfId="0" applyNumberFormat="1" applyFont="1" applyBorder="1"/>
    <xf numFmtId="164" fontId="49" fillId="0" borderId="38" xfId="0" applyNumberFormat="1" applyFont="1" applyBorder="1"/>
    <xf numFmtId="172" fontId="35" fillId="17" borderId="28" xfId="0" applyNumberFormat="1" applyFont="1" applyFill="1" applyBorder="1"/>
    <xf numFmtId="0" fontId="48" fillId="0" borderId="0" xfId="0" applyFont="1"/>
    <xf numFmtId="8" fontId="19" fillId="0" borderId="0" xfId="0" applyNumberFormat="1" applyFont="1"/>
    <xf numFmtId="0" fontId="38" fillId="14" borderId="9" xfId="0" applyFont="1" applyFill="1" applyBorder="1" applyAlignment="1">
      <alignment horizontal="left" vertical="center"/>
    </xf>
    <xf numFmtId="0" fontId="38" fillId="14" borderId="39" xfId="0" applyFont="1" applyFill="1" applyBorder="1" applyAlignment="1">
      <alignment horizontal="left" vertical="center"/>
    </xf>
    <xf numFmtId="173" fontId="20" fillId="0" borderId="38" xfId="1" applyNumberFormat="1" applyFont="1" applyBorder="1"/>
    <xf numFmtId="43" fontId="19" fillId="0" borderId="0" xfId="0" applyNumberFormat="1" applyFont="1"/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7" fillId="0" borderId="0" xfId="0" applyFont="1" applyAlignment="1">
      <alignment horizontal="center"/>
    </xf>
    <xf numFmtId="0" fontId="0" fillId="0" borderId="0" xfId="0"/>
    <xf numFmtId="0" fontId="20" fillId="0" borderId="0" xfId="0" applyFont="1" applyAlignment="1">
      <alignment horizontal="center"/>
    </xf>
  </cellXfs>
  <cellStyles count="4">
    <cellStyle name="Normal" xfId="0" builtinId="0"/>
    <cellStyle name="Normal 2" xfId="3" xr:uid="{F4DD35C0-6970-4ED0-A6BB-9698603DC8CA}"/>
    <cellStyle name="Percent" xfId="1" builtinId="5"/>
    <cellStyle name="Percent 2" xfId="2" xr:uid="{DD6E5A2F-5F50-41FD-A64C-DCC65EA6511B}"/>
  </cellStyles>
  <dxfs count="10"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0" indent="0" justifyLastLine="0" shrinkToFit="0" readingOrder="0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left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FF9B"/>
      <color rgb="FFFFFF71"/>
      <color rgb="FF70C64A"/>
      <color rgb="FF3EBDF0"/>
      <color rgb="FF70CE4A"/>
      <color rgb="FFFFAC4A"/>
      <color rgb="FFFFBD00"/>
      <color rgb="FFFFD800"/>
      <color rgb="FFFFF44F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[Securities pricing.xlsx]Sheet1!PivotTable1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Sheet1!$B$4:$B$5</c:f>
              <c:strCache>
                <c:ptCount val="1"/>
                <c:pt idx="0">
                  <c:v> 1 Year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Sheet1!$B$6:$B$44</c:f>
              <c:numCache>
                <c:formatCode>General</c:formatCode>
                <c:ptCount val="34"/>
                <c:pt idx="27">
                  <c:v>24000000000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D-CD78-49AC-BE09-67F13CAE4BFB}"/>
            </c:ext>
          </c:extLst>
        </c:ser>
        <c:ser>
          <c:idx val="1"/>
          <c:order val="1"/>
          <c:tx>
            <c:strRef>
              <c:f>Sheet1!$C$4:$C$5</c:f>
              <c:strCache>
                <c:ptCount val="1"/>
                <c:pt idx="0">
                  <c:v> 2 Years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Sheet1!$C$6:$C$44</c:f>
              <c:numCache>
                <c:formatCode>General</c:formatCode>
                <c:ptCount val="34"/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6-CD78-49AC-BE09-67F13CAE4BFB}"/>
            </c:ext>
          </c:extLst>
        </c:ser>
        <c:ser>
          <c:idx val="2"/>
          <c:order val="2"/>
          <c:tx>
            <c:strRef>
              <c:f>Sheet1!$D$4:$D$5</c:f>
              <c:strCache>
                <c:ptCount val="1"/>
                <c:pt idx="0">
                  <c:v> 3 Years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Sheet1!$D$6:$D$44</c:f>
              <c:numCache>
                <c:formatCode>General</c:formatCode>
                <c:ptCount val="34"/>
                <c:pt idx="29">
                  <c:v>90000000000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7-CD78-49AC-BE09-67F13CAE4BFB}"/>
            </c:ext>
          </c:extLst>
        </c:ser>
        <c:ser>
          <c:idx val="3"/>
          <c:order val="3"/>
          <c:tx>
            <c:strRef>
              <c:f>Sheet1!$E$4:$E$5</c:f>
              <c:strCache>
                <c:ptCount val="1"/>
                <c:pt idx="0">
                  <c:v>1 Year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Sheet1!$E$6:$E$44</c:f>
              <c:numCache>
                <c:formatCode>General</c:formatCode>
                <c:ptCount val="34"/>
                <c:pt idx="0">
                  <c:v>41800000000</c:v>
                </c:pt>
                <c:pt idx="1">
                  <c:v>24300000000</c:v>
                </c:pt>
                <c:pt idx="2">
                  <c:v>6000000000</c:v>
                </c:pt>
                <c:pt idx="3">
                  <c:v>24000000000</c:v>
                </c:pt>
                <c:pt idx="6">
                  <c:v>4000000000</c:v>
                </c:pt>
                <c:pt idx="9">
                  <c:v>28000000000</c:v>
                </c:pt>
                <c:pt idx="12">
                  <c:v>20000000000</c:v>
                </c:pt>
                <c:pt idx="15">
                  <c:v>22000000000</c:v>
                </c:pt>
                <c:pt idx="18">
                  <c:v>10000000000</c:v>
                </c:pt>
                <c:pt idx="30">
                  <c:v>34000000000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8-CD78-49AC-BE09-67F13CAE4BFB}"/>
            </c:ext>
          </c:extLst>
        </c:ser>
        <c:ser>
          <c:idx val="4"/>
          <c:order val="4"/>
          <c:tx>
            <c:strRef>
              <c:f>Sheet1!$F$4:$F$5</c:f>
              <c:strCache>
                <c:ptCount val="1"/>
                <c:pt idx="0">
                  <c:v>14 Days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Sheet1!$F$6:$F$44</c:f>
              <c:numCache>
                <c:formatCode>General</c:formatCode>
                <c:ptCount val="34"/>
                <c:pt idx="4">
                  <c:v>642172000000</c:v>
                </c:pt>
                <c:pt idx="5">
                  <c:v>140030000000</c:v>
                </c:pt>
                <c:pt idx="6">
                  <c:v>110010000000</c:v>
                </c:pt>
                <c:pt idx="7">
                  <c:v>205014900000</c:v>
                </c:pt>
                <c:pt idx="8">
                  <c:v>120010000000</c:v>
                </c:pt>
                <c:pt idx="9">
                  <c:v>120010000000</c:v>
                </c:pt>
                <c:pt idx="10">
                  <c:v>240019900000</c:v>
                </c:pt>
                <c:pt idx="11">
                  <c:v>560019800000</c:v>
                </c:pt>
                <c:pt idx="12">
                  <c:v>990020000000</c:v>
                </c:pt>
                <c:pt idx="13">
                  <c:v>1264020000000</c:v>
                </c:pt>
                <c:pt idx="14">
                  <c:v>940020000000</c:v>
                </c:pt>
                <c:pt idx="15">
                  <c:v>1483025000000</c:v>
                </c:pt>
                <c:pt idx="16">
                  <c:v>1023020000000</c:v>
                </c:pt>
                <c:pt idx="17">
                  <c:v>513020000000</c:v>
                </c:pt>
                <c:pt idx="18">
                  <c:v>20000000</c:v>
                </c:pt>
                <c:pt idx="19">
                  <c:v>25000000</c:v>
                </c:pt>
                <c:pt idx="20">
                  <c:v>15000000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9-CD78-49AC-BE09-67F13CAE4BFB}"/>
            </c:ext>
          </c:extLst>
        </c:ser>
        <c:ser>
          <c:idx val="5"/>
          <c:order val="5"/>
          <c:tx>
            <c:strRef>
              <c:f>Sheet1!$G$4:$G$5</c:f>
              <c:strCache>
                <c:ptCount val="1"/>
                <c:pt idx="0">
                  <c:v>182 Days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Sheet1!$G$6:$G$44</c:f>
              <c:numCache>
                <c:formatCode>General</c:formatCode>
                <c:ptCount val="34"/>
                <c:pt idx="4">
                  <c:v>238000000</c:v>
                </c:pt>
                <c:pt idx="5">
                  <c:v>18294100000</c:v>
                </c:pt>
                <c:pt idx="6">
                  <c:v>2022200000</c:v>
                </c:pt>
                <c:pt idx="7">
                  <c:v>5050000000</c:v>
                </c:pt>
                <c:pt idx="8">
                  <c:v>15500000</c:v>
                </c:pt>
                <c:pt idx="9">
                  <c:v>1214100000</c:v>
                </c:pt>
                <c:pt idx="10">
                  <c:v>56581000</c:v>
                </c:pt>
                <c:pt idx="11">
                  <c:v>215100000</c:v>
                </c:pt>
                <c:pt idx="12">
                  <c:v>5907850000</c:v>
                </c:pt>
                <c:pt idx="13">
                  <c:v>25627220000</c:v>
                </c:pt>
                <c:pt idx="14">
                  <c:v>1030600000</c:v>
                </c:pt>
                <c:pt idx="15">
                  <c:v>1261000000</c:v>
                </c:pt>
                <c:pt idx="16">
                  <c:v>547350000</c:v>
                </c:pt>
                <c:pt idx="18">
                  <c:v>2215150000</c:v>
                </c:pt>
                <c:pt idx="19">
                  <c:v>3610600000</c:v>
                </c:pt>
                <c:pt idx="20">
                  <c:v>2100000</c:v>
                </c:pt>
                <c:pt idx="21">
                  <c:v>2211400000</c:v>
                </c:pt>
                <c:pt idx="22">
                  <c:v>14850000</c:v>
                </c:pt>
                <c:pt idx="23">
                  <c:v>27019750000</c:v>
                </c:pt>
                <c:pt idx="24">
                  <c:v>2026150000</c:v>
                </c:pt>
                <c:pt idx="25">
                  <c:v>660150000</c:v>
                </c:pt>
                <c:pt idx="26">
                  <c:v>2085000000</c:v>
                </c:pt>
                <c:pt idx="27">
                  <c:v>3710400000</c:v>
                </c:pt>
                <c:pt idx="28">
                  <c:v>1477000000</c:v>
                </c:pt>
                <c:pt idx="29">
                  <c:v>21190300000</c:v>
                </c:pt>
                <c:pt idx="30">
                  <c:v>25502735000</c:v>
                </c:pt>
                <c:pt idx="31">
                  <c:v>7280000000</c:v>
                </c:pt>
                <c:pt idx="32">
                  <c:v>1173630000</c:v>
                </c:pt>
                <c:pt idx="33">
                  <c:v>30871800000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A-CD78-49AC-BE09-67F13CAE4BFB}"/>
            </c:ext>
          </c:extLst>
        </c:ser>
        <c:ser>
          <c:idx val="6"/>
          <c:order val="6"/>
          <c:tx>
            <c:strRef>
              <c:f>Sheet1!$H$4:$H$5</c:f>
              <c:strCache>
                <c:ptCount val="1"/>
                <c:pt idx="0">
                  <c:v>2 Years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Sheet1!$H$6:$H$44</c:f>
              <c:numCache>
                <c:formatCode>General</c:formatCode>
                <c:ptCount val="34"/>
                <c:pt idx="4">
                  <c:v>72000000000</c:v>
                </c:pt>
                <c:pt idx="7">
                  <c:v>4000000000</c:v>
                </c:pt>
                <c:pt idx="10">
                  <c:v>28000000000</c:v>
                </c:pt>
                <c:pt idx="13">
                  <c:v>28000000000</c:v>
                </c:pt>
                <c:pt idx="16">
                  <c:v>20000000000</c:v>
                </c:pt>
                <c:pt idx="19">
                  <c:v>20000000000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B-CD78-49AC-BE09-67F13CAE4BFB}"/>
            </c:ext>
          </c:extLst>
        </c:ser>
        <c:ser>
          <c:idx val="7"/>
          <c:order val="7"/>
          <c:tx>
            <c:strRef>
              <c:f>Sheet1!$I$4:$I$5</c:f>
              <c:strCache>
                <c:ptCount val="1"/>
                <c:pt idx="0">
                  <c:v>28 Days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Sheet1!$I$6:$I$44</c:f>
              <c:numCache>
                <c:formatCode>General</c:formatCode>
                <c:ptCount val="34"/>
                <c:pt idx="4">
                  <c:v>514171953000</c:v>
                </c:pt>
                <c:pt idx="5">
                  <c:v>100030000000</c:v>
                </c:pt>
                <c:pt idx="6">
                  <c:v>80010000000</c:v>
                </c:pt>
                <c:pt idx="7">
                  <c:v>162010000000</c:v>
                </c:pt>
                <c:pt idx="8">
                  <c:v>120010000000</c:v>
                </c:pt>
                <c:pt idx="9">
                  <c:v>160010000000</c:v>
                </c:pt>
                <c:pt idx="10">
                  <c:v>320019900000</c:v>
                </c:pt>
                <c:pt idx="11">
                  <c:v>426019800000</c:v>
                </c:pt>
                <c:pt idx="12">
                  <c:v>377520000000</c:v>
                </c:pt>
                <c:pt idx="13">
                  <c:v>425020000000</c:v>
                </c:pt>
                <c:pt idx="14">
                  <c:v>470020000000</c:v>
                </c:pt>
                <c:pt idx="15">
                  <c:v>822025000000</c:v>
                </c:pt>
                <c:pt idx="16">
                  <c:v>700020000000</c:v>
                </c:pt>
                <c:pt idx="17">
                  <c:v>112020000000</c:v>
                </c:pt>
                <c:pt idx="18">
                  <c:v>100020000000</c:v>
                </c:pt>
                <c:pt idx="19">
                  <c:v>250025000000</c:v>
                </c:pt>
                <c:pt idx="20">
                  <c:v>150015000000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C-CD78-49AC-BE09-67F13CAE4BFB}"/>
            </c:ext>
          </c:extLst>
        </c:ser>
        <c:ser>
          <c:idx val="8"/>
          <c:order val="8"/>
          <c:tx>
            <c:strRef>
              <c:f>Sheet1!$J$4:$J$5</c:f>
              <c:strCache>
                <c:ptCount val="1"/>
                <c:pt idx="0">
                  <c:v>3 Years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Sheet1!$J$6:$J$44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5">
                  <c:v>4000000000</c:v>
                </c:pt>
                <c:pt idx="8">
                  <c:v>4000000000</c:v>
                </c:pt>
                <c:pt idx="11">
                  <c:v>8000000000</c:v>
                </c:pt>
                <c:pt idx="14">
                  <c:v>6000000000</c:v>
                </c:pt>
                <c:pt idx="17">
                  <c:v>140000000000</c:v>
                </c:pt>
                <c:pt idx="20">
                  <c:v>43300000000</c:v>
                </c:pt>
                <c:pt idx="23">
                  <c:v>20000000000</c:v>
                </c:pt>
                <c:pt idx="32">
                  <c:v>12000000000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D-CD78-49AC-BE09-67F13CAE4BFB}"/>
            </c:ext>
          </c:extLst>
        </c:ser>
        <c:ser>
          <c:idx val="9"/>
          <c:order val="9"/>
          <c:tx>
            <c:strRef>
              <c:f>Sheet1!$K$4:$K$5</c:f>
              <c:strCache>
                <c:ptCount val="1"/>
                <c:pt idx="0">
                  <c:v>364 Days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Sheet1!$K$6:$K$44</c:f>
              <c:numCache>
                <c:formatCode>General</c:formatCode>
                <c:ptCount val="34"/>
                <c:pt idx="4">
                  <c:v>645400000</c:v>
                </c:pt>
                <c:pt idx="5">
                  <c:v>10076550000</c:v>
                </c:pt>
                <c:pt idx="6">
                  <c:v>13370000</c:v>
                </c:pt>
                <c:pt idx="7">
                  <c:v>5436390000</c:v>
                </c:pt>
                <c:pt idx="8">
                  <c:v>627050000</c:v>
                </c:pt>
                <c:pt idx="9">
                  <c:v>36750000</c:v>
                </c:pt>
                <c:pt idx="10">
                  <c:v>2555800000</c:v>
                </c:pt>
                <c:pt idx="11">
                  <c:v>2038100000</c:v>
                </c:pt>
                <c:pt idx="12">
                  <c:v>9200000</c:v>
                </c:pt>
                <c:pt idx="13">
                  <c:v>546150000</c:v>
                </c:pt>
                <c:pt idx="14">
                  <c:v>415400000</c:v>
                </c:pt>
                <c:pt idx="15">
                  <c:v>259000000</c:v>
                </c:pt>
                <c:pt idx="16">
                  <c:v>770000000</c:v>
                </c:pt>
                <c:pt idx="17">
                  <c:v>364300000</c:v>
                </c:pt>
                <c:pt idx="18">
                  <c:v>1265000000</c:v>
                </c:pt>
                <c:pt idx="19">
                  <c:v>2641200000</c:v>
                </c:pt>
                <c:pt idx="20">
                  <c:v>818610000</c:v>
                </c:pt>
                <c:pt idx="21">
                  <c:v>601050000</c:v>
                </c:pt>
                <c:pt idx="22">
                  <c:v>640000000</c:v>
                </c:pt>
                <c:pt idx="23">
                  <c:v>18550000</c:v>
                </c:pt>
                <c:pt idx="24">
                  <c:v>4063200000</c:v>
                </c:pt>
                <c:pt idx="25">
                  <c:v>56500000</c:v>
                </c:pt>
                <c:pt idx="26">
                  <c:v>70400000</c:v>
                </c:pt>
                <c:pt idx="27">
                  <c:v>108150000</c:v>
                </c:pt>
                <c:pt idx="28">
                  <c:v>60700000</c:v>
                </c:pt>
                <c:pt idx="29">
                  <c:v>93100000</c:v>
                </c:pt>
                <c:pt idx="30">
                  <c:v>104000000</c:v>
                </c:pt>
                <c:pt idx="31">
                  <c:v>90000000</c:v>
                </c:pt>
                <c:pt idx="32">
                  <c:v>54100000</c:v>
                </c:pt>
                <c:pt idx="33">
                  <c:v>20000000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E-CD78-49AC-BE09-67F13CAE4BFB}"/>
            </c:ext>
          </c:extLst>
        </c:ser>
        <c:ser>
          <c:idx val="10"/>
          <c:order val="10"/>
          <c:tx>
            <c:strRef>
              <c:f>Sheet1!$L$4:$L$5</c:f>
              <c:strCache>
                <c:ptCount val="1"/>
                <c:pt idx="0">
                  <c:v>5 Years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Sheet1!$L$6:$L$44</c:f>
              <c:numCache>
                <c:formatCode>General</c:formatCode>
                <c:ptCount val="34"/>
                <c:pt idx="21">
                  <c:v>10000000000</c:v>
                </c:pt>
                <c:pt idx="33">
                  <c:v>8000000000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F-CD78-49AC-BE09-67F13CAE4BFB}"/>
            </c:ext>
          </c:extLst>
        </c:ser>
        <c:ser>
          <c:idx val="11"/>
          <c:order val="11"/>
          <c:tx>
            <c:strRef>
              <c:f>Sheet1!$M$4:$M$5</c:f>
              <c:strCache>
                <c:ptCount val="1"/>
                <c:pt idx="0">
                  <c:v>7 Days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Sheet1!$M$6:$M$44</c:f>
              <c:numCache>
                <c:formatCode>General</c:formatCode>
                <c:ptCount val="34"/>
                <c:pt idx="4">
                  <c:v>404339000000</c:v>
                </c:pt>
                <c:pt idx="5">
                  <c:v>140030000000</c:v>
                </c:pt>
                <c:pt idx="6">
                  <c:v>110010000000</c:v>
                </c:pt>
                <c:pt idx="7">
                  <c:v>205014900000</c:v>
                </c:pt>
                <c:pt idx="8">
                  <c:v>120010000000</c:v>
                </c:pt>
                <c:pt idx="9">
                  <c:v>120010000000</c:v>
                </c:pt>
                <c:pt idx="10">
                  <c:v>240019900000</c:v>
                </c:pt>
                <c:pt idx="11">
                  <c:v>595019800000</c:v>
                </c:pt>
                <c:pt idx="12">
                  <c:v>941020000000</c:v>
                </c:pt>
                <c:pt idx="13">
                  <c:v>844019900000</c:v>
                </c:pt>
                <c:pt idx="14">
                  <c:v>625014800000</c:v>
                </c:pt>
                <c:pt idx="15">
                  <c:v>1350025000000</c:v>
                </c:pt>
                <c:pt idx="16">
                  <c:v>1346020000000</c:v>
                </c:pt>
                <c:pt idx="17">
                  <c:v>792020000000</c:v>
                </c:pt>
                <c:pt idx="18">
                  <c:v>753020000000</c:v>
                </c:pt>
                <c:pt idx="19">
                  <c:v>2519025000000</c:v>
                </c:pt>
                <c:pt idx="20">
                  <c:v>1621515000000</c:v>
                </c:pt>
                <c:pt idx="21">
                  <c:v>2638000000000</c:v>
                </c:pt>
                <c:pt idx="22">
                  <c:v>1805000000000</c:v>
                </c:pt>
                <c:pt idx="23">
                  <c:v>1452000000000</c:v>
                </c:pt>
                <c:pt idx="24">
                  <c:v>1276000000000</c:v>
                </c:pt>
                <c:pt idx="25">
                  <c:v>1573000000000</c:v>
                </c:pt>
                <c:pt idx="26">
                  <c:v>1849000000000</c:v>
                </c:pt>
                <c:pt idx="27">
                  <c:v>1711000000000</c:v>
                </c:pt>
                <c:pt idx="28">
                  <c:v>3038000000000</c:v>
                </c:pt>
                <c:pt idx="29">
                  <c:v>2106000000000</c:v>
                </c:pt>
                <c:pt idx="30">
                  <c:v>2081000000000</c:v>
                </c:pt>
                <c:pt idx="31">
                  <c:v>2616000000000</c:v>
                </c:pt>
                <c:pt idx="32">
                  <c:v>4305000000000</c:v>
                </c:pt>
                <c:pt idx="33">
                  <c:v>6575000000000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A0-CD78-49AC-BE09-67F13CAE4BFB}"/>
            </c:ext>
          </c:extLst>
        </c:ser>
        <c:ser>
          <c:idx val="12"/>
          <c:order val="12"/>
          <c:tx>
            <c:strRef>
              <c:f>Sheet1!$N$4:$N$5</c:f>
              <c:strCache>
                <c:ptCount val="1"/>
                <c:pt idx="0">
                  <c:v>91 Days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Sheet1!$N$6:$N$44</c:f>
              <c:numCache>
                <c:formatCode>General</c:formatCode>
                <c:ptCount val="34"/>
                <c:pt idx="4">
                  <c:v>50246296000</c:v>
                </c:pt>
                <c:pt idx="5">
                  <c:v>40160000000</c:v>
                </c:pt>
                <c:pt idx="6">
                  <c:v>40076972000</c:v>
                </c:pt>
                <c:pt idx="7">
                  <c:v>100511715000</c:v>
                </c:pt>
                <c:pt idx="8">
                  <c:v>90033950000</c:v>
                </c:pt>
                <c:pt idx="9">
                  <c:v>140040000000</c:v>
                </c:pt>
                <c:pt idx="10">
                  <c:v>460044085000</c:v>
                </c:pt>
                <c:pt idx="11">
                  <c:v>511052150000</c:v>
                </c:pt>
                <c:pt idx="12">
                  <c:v>103030619000</c:v>
                </c:pt>
                <c:pt idx="13">
                  <c:v>100680000000</c:v>
                </c:pt>
                <c:pt idx="14">
                  <c:v>8672071000</c:v>
                </c:pt>
                <c:pt idx="15">
                  <c:v>170714628000</c:v>
                </c:pt>
                <c:pt idx="16">
                  <c:v>170220000000</c:v>
                </c:pt>
                <c:pt idx="17">
                  <c:v>10961302000</c:v>
                </c:pt>
                <c:pt idx="18">
                  <c:v>110240000000</c:v>
                </c:pt>
                <c:pt idx="19">
                  <c:v>250337113000</c:v>
                </c:pt>
                <c:pt idx="20">
                  <c:v>200380000000</c:v>
                </c:pt>
                <c:pt idx="21">
                  <c:v>441440000000</c:v>
                </c:pt>
                <c:pt idx="22">
                  <c:v>389850000000</c:v>
                </c:pt>
                <c:pt idx="23">
                  <c:v>240510000000</c:v>
                </c:pt>
                <c:pt idx="24">
                  <c:v>248528930000</c:v>
                </c:pt>
                <c:pt idx="25">
                  <c:v>246380000000</c:v>
                </c:pt>
                <c:pt idx="26">
                  <c:v>201000000000</c:v>
                </c:pt>
                <c:pt idx="27">
                  <c:v>147645000000</c:v>
                </c:pt>
                <c:pt idx="28">
                  <c:v>410420000000</c:v>
                </c:pt>
                <c:pt idx="29">
                  <c:v>88070000000</c:v>
                </c:pt>
                <c:pt idx="30">
                  <c:v>34459100000</c:v>
                </c:pt>
                <c:pt idx="31">
                  <c:v>28168000000</c:v>
                </c:pt>
                <c:pt idx="32">
                  <c:v>5583000000</c:v>
                </c:pt>
                <c:pt idx="33">
                  <c:v>110858000000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A1-CD78-49AC-BE09-67F13CAE4BFB}"/>
            </c:ext>
          </c:extLst>
        </c:ser>
        <c:ser>
          <c:idx val="13"/>
          <c:order val="13"/>
          <c:tx>
            <c:strRef>
              <c:f>Sheet1!$O$4:$O$5</c:f>
              <c:strCache>
                <c:ptCount val="1"/>
                <c:pt idx="0">
                  <c:v>(blank)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Sheet1!$O$6:$O$44</c:f>
              <c:numCache>
                <c:formatCode>General</c:formatCode>
                <c:ptCount val="34"/>
              </c:numCache>
            </c:numRef>
          </c:val>
          <c:extLst>
            <c:ext xmlns:c16="http://schemas.microsoft.com/office/drawing/2014/chart" uri="{C3380CC4-5D6E-409C-BE32-E72D297353CC}">
              <c16:uniqueId val="{000000A2-CD78-49AC-BE09-67F13CAE4B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322028640"/>
        <c:axId val="1322030080"/>
      </c:barChart>
      <c:catAx>
        <c:axId val="132202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2030080"/>
        <c:crosses val="autoZero"/>
        <c:auto val="1"/>
        <c:lblAlgn val="ctr"/>
        <c:lblOffset val="100"/>
        <c:noMultiLvlLbl val="0"/>
      </c:catAx>
      <c:valAx>
        <c:axId val="132203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2028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Yield</a:t>
            </a:r>
            <a:r>
              <a:rPr lang="en-US" b="1" baseline="0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Curve</a:t>
            </a:r>
            <a:br>
              <a:rPr lang="en-US" baseline="0">
                <a:latin typeface="Calibri" panose="020F0502020204030204" pitchFamily="34" charset="0"/>
                <a:cs typeface="Calibri" panose="020F0502020204030204" pitchFamily="34" charset="0"/>
              </a:rPr>
            </a:br>
            <a:r>
              <a:rPr lang="en-US" sz="900" i="1" baseline="0">
                <a:latin typeface="Calibri" panose="020F0502020204030204" pitchFamily="34" charset="0"/>
                <a:cs typeface="Calibri" panose="020F0502020204030204" pitchFamily="34" charset="0"/>
              </a:rPr>
              <a:t>(Weighted Average Rate)</a:t>
            </a:r>
            <a:br>
              <a:rPr lang="en-US" sz="900" i="1" baseline="0">
                <a:latin typeface="Calibri" panose="020F0502020204030204" pitchFamily="34" charset="0"/>
                <a:cs typeface="Calibri" panose="020F0502020204030204" pitchFamily="34" charset="0"/>
              </a:rPr>
            </a:br>
            <a:r>
              <a:rPr lang="en-US" sz="900" i="1" baseline="0">
                <a:latin typeface="Calibri" panose="020F0502020204030204" pitchFamily="34" charset="0"/>
                <a:cs typeface="Calibri" panose="020F0502020204030204" pitchFamily="34" charset="0"/>
              </a:rPr>
              <a:t>as at 11/2025</a:t>
            </a:r>
            <a:endParaRPr lang="en-US" i="1">
              <a:latin typeface="Calibri" panose="020F0502020204030204" pitchFamily="34" charset="0"/>
              <a:cs typeface="Calibri" panose="020F050202020403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85497275399457E-2"/>
          <c:y val="5.8406734179110124E-2"/>
          <c:w val="0.88234235335385547"/>
          <c:h val="0.82245036293711116"/>
        </c:manualLayout>
      </c:layout>
      <c:scatterChart>
        <c:scatterStyle val="lineMarker"/>
        <c:varyColors val="0"/>
        <c:ser>
          <c:idx val="0"/>
          <c:order val="0"/>
          <c:tx>
            <c:strRef>
              <c:f>'NCD Rate'!$BJ$38</c:f>
              <c:strCache>
                <c:ptCount val="1"/>
                <c:pt idx="0">
                  <c:v>KHR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1.6256656329630238E-2"/>
                  <c:y val="-2.49128757131544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E37-4CD3-A40C-18460E9CD784}"/>
                </c:ext>
              </c:extLst>
            </c:dLbl>
            <c:dLbl>
              <c:idx val="3"/>
              <c:layout>
                <c:manualLayout>
                  <c:x val="-3.8824174488460415E-3"/>
                  <c:y val="-2.75373501983028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E37-4CD3-A40C-18460E9CD784}"/>
                </c:ext>
              </c:extLst>
            </c:dLbl>
            <c:dLbl>
              <c:idx val="4"/>
              <c:layout>
                <c:manualLayout>
                  <c:x val="2.3047019915460282E-3"/>
                  <c:y val="-1.17905032874125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E37-4CD3-A40C-18460E9CD78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'NCD Rate'!$BI$39:$BI$48</c:f>
              <c:numCache>
                <c:formatCode>0.000</c:formatCode>
                <c:ptCount val="10"/>
                <c:pt idx="0">
                  <c:v>1.9178082191780823E-2</c:v>
                </c:pt>
                <c:pt idx="1">
                  <c:v>3.8356164383561646E-2</c:v>
                </c:pt>
                <c:pt idx="2">
                  <c:v>7.6712328767123292E-2</c:v>
                </c:pt>
                <c:pt idx="3">
                  <c:v>0.24931506849315069</c:v>
                </c:pt>
                <c:pt idx="4">
                  <c:v>0.49863013698630138</c:v>
                </c:pt>
                <c:pt idx="5" formatCode="0">
                  <c:v>1</c:v>
                </c:pt>
                <c:pt idx="6" formatCode="0">
                  <c:v>2</c:v>
                </c:pt>
                <c:pt idx="7" formatCode="0">
                  <c:v>3</c:v>
                </c:pt>
                <c:pt idx="8" formatCode="0">
                  <c:v>5</c:v>
                </c:pt>
                <c:pt idx="9" formatCode="0">
                  <c:v>10</c:v>
                </c:pt>
              </c:numCache>
            </c:numRef>
          </c:xVal>
          <c:yVal>
            <c:numRef>
              <c:f>'NCD Rate'!$BJ$39:$BJ$48</c:f>
              <c:numCache>
                <c:formatCode>0.00</c:formatCode>
                <c:ptCount val="10"/>
                <c:pt idx="0">
                  <c:v>0.84171075837742515</c:v>
                </c:pt>
                <c:pt idx="1">
                  <c:v>#N/A</c:v>
                </c:pt>
                <c:pt idx="2">
                  <c:v>#N/A</c:v>
                </c:pt>
                <c:pt idx="3">
                  <c:v>0.87627578718783916</c:v>
                </c:pt>
                <c:pt idx="4">
                  <c:v>1.2902380952380952</c:v>
                </c:pt>
                <c:pt idx="5">
                  <c:v>3.4375</c:v>
                </c:pt>
                <c:pt idx="6">
                  <c:v>4.2730769230769203</c:v>
                </c:pt>
                <c:pt idx="7">
                  <c:v>4.5889195402298846</c:v>
                </c:pt>
                <c:pt idx="8" formatCode="General">
                  <c:v>5.25</c:v>
                </c:pt>
                <c:pt idx="9">
                  <c:v>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EE-4541-A0B9-ADD185CC71E8}"/>
            </c:ext>
          </c:extLst>
        </c:ser>
        <c:ser>
          <c:idx val="2"/>
          <c:order val="2"/>
          <c:tx>
            <c:strRef>
              <c:f>'NCD Rate'!$BK$38</c:f>
              <c:strCache>
                <c:ptCount val="1"/>
                <c:pt idx="0">
                  <c:v>NSS (KHR)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  <a:alpha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'NCD Rate'!$BI$39:$BI$48</c:f>
              <c:numCache>
                <c:formatCode>0.000</c:formatCode>
                <c:ptCount val="10"/>
                <c:pt idx="0">
                  <c:v>1.9178082191780823E-2</c:v>
                </c:pt>
                <c:pt idx="1">
                  <c:v>3.8356164383561646E-2</c:v>
                </c:pt>
                <c:pt idx="2">
                  <c:v>7.6712328767123292E-2</c:v>
                </c:pt>
                <c:pt idx="3">
                  <c:v>0.24931506849315069</c:v>
                </c:pt>
                <c:pt idx="4">
                  <c:v>0.49863013698630138</c:v>
                </c:pt>
                <c:pt idx="5" formatCode="0">
                  <c:v>1</c:v>
                </c:pt>
                <c:pt idx="6" formatCode="0">
                  <c:v>2</c:v>
                </c:pt>
                <c:pt idx="7" formatCode="0">
                  <c:v>3</c:v>
                </c:pt>
                <c:pt idx="8" formatCode="0">
                  <c:v>5</c:v>
                </c:pt>
                <c:pt idx="9" formatCode="0">
                  <c:v>10</c:v>
                </c:pt>
              </c:numCache>
            </c:numRef>
          </c:xVal>
          <c:yVal>
            <c:numRef>
              <c:f>'NCD Rate'!$BK$39:$BK$48</c:f>
              <c:numCache>
                <c:formatCode>0.00</c:formatCode>
                <c:ptCount val="10"/>
                <c:pt idx="0">
                  <c:v>0.42774829180002827</c:v>
                </c:pt>
                <c:pt idx="1">
                  <c:v>0.49643372574829847</c:v>
                </c:pt>
                <c:pt idx="2">
                  <c:v>0.63087863390661125</c:v>
                </c:pt>
                <c:pt idx="3">
                  <c:v>1.1900906072785482</c:v>
                </c:pt>
                <c:pt idx="4">
                  <c:v>1.8789883436478583</c:v>
                </c:pt>
                <c:pt idx="5">
                  <c:v>2.918507129402899</c:v>
                </c:pt>
                <c:pt idx="6">
                  <c:v>4.1246151307221073</c:v>
                </c:pt>
                <c:pt idx="7">
                  <c:v>4.7797926471420782</c:v>
                </c:pt>
                <c:pt idx="8">
                  <c:v>5.3103039486989694</c:v>
                </c:pt>
                <c:pt idx="9">
                  <c:v>5.9276596352423851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AEE-4541-A0B9-ADD185CC7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0664191"/>
        <c:axId val="1059840959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'NCD Rate'!$BM$38</c15:sqref>
                        </c15:formulaRef>
                      </c:ext>
                    </c:extLst>
                    <c:strCache>
                      <c:ptCount val="1"/>
                      <c:pt idx="0">
                        <c:v>USD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40000"/>
                        <a:lumOff val="60000"/>
                      </a:schemeClr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b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Ref>
                    <c:extLst>
                      <c:ext uri="{02D57815-91ED-43cb-92C2-25804820EDAC}">
                        <c15:formulaRef>
                          <c15:sqref>'NCD Rate'!$BI$39:$BI$48</c15:sqref>
                        </c15:formulaRef>
                      </c:ext>
                    </c:extLst>
                    <c:numCache>
                      <c:formatCode>0.000</c:formatCode>
                      <c:ptCount val="10"/>
                      <c:pt idx="0">
                        <c:v>1.9178082191780823E-2</c:v>
                      </c:pt>
                      <c:pt idx="1">
                        <c:v>3.8356164383561646E-2</c:v>
                      </c:pt>
                      <c:pt idx="2">
                        <c:v>7.6712328767123292E-2</c:v>
                      </c:pt>
                      <c:pt idx="3">
                        <c:v>0.24931506849315069</c:v>
                      </c:pt>
                      <c:pt idx="4">
                        <c:v>0.49863013698630138</c:v>
                      </c:pt>
                      <c:pt idx="5" formatCode="0">
                        <c:v>1</c:v>
                      </c:pt>
                      <c:pt idx="6" formatCode="0">
                        <c:v>2</c:v>
                      </c:pt>
                      <c:pt idx="7" formatCode="0">
                        <c:v>3</c:v>
                      </c:pt>
                      <c:pt idx="8" formatCode="0">
                        <c:v>5</c:v>
                      </c:pt>
                      <c:pt idx="9" formatCode="0">
                        <c:v>10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'NCD Rate'!$BM$39:$BM$44</c15:sqref>
                        </c15:formulaRef>
                      </c:ext>
                    </c:extLst>
                    <c:numCache>
                      <c:formatCode>0.00</c:formatCode>
                      <c:ptCount val="6"/>
                      <c:pt idx="0">
                        <c:v>#N/A</c:v>
                      </c:pt>
                      <c:pt idx="1">
                        <c:v>#N/A</c:v>
                      </c:pt>
                      <c:pt idx="2">
                        <c:v>#N/A</c:v>
                      </c:pt>
                      <c:pt idx="3">
                        <c:v>0.14969729351549219</c:v>
                      </c:pt>
                      <c:pt idx="4">
                        <c:v>0.62588893323960726</c:v>
                      </c:pt>
                      <c:pt idx="5">
                        <c:v>#N/A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1-3AEE-4541-A0B9-ADD185CC71E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'NCD Rate'!$BN$38</c15:sqref>
                        </c15:formulaRef>
                      </c:ext>
                    </c:extLst>
                    <c:strCache>
                      <c:ptCount val="1"/>
                      <c:pt idx="0">
                        <c:v>NSS (USD)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  <a:lumOff val="40000"/>
                        <a:alpha val="5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tx2">
                        <a:lumMod val="25000"/>
                        <a:lumOff val="75000"/>
                      </a:schemeClr>
                    </a:solidFill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'NCD Rate'!$BI$39:$BI$48</c15:sqref>
                        </c15:formulaRef>
                      </c:ext>
                    </c:extLst>
                    <c:numCache>
                      <c:formatCode>0.000</c:formatCode>
                      <c:ptCount val="10"/>
                      <c:pt idx="0">
                        <c:v>1.9178082191780823E-2</c:v>
                      </c:pt>
                      <c:pt idx="1">
                        <c:v>3.8356164383561646E-2</c:v>
                      </c:pt>
                      <c:pt idx="2">
                        <c:v>7.6712328767123292E-2</c:v>
                      </c:pt>
                      <c:pt idx="3">
                        <c:v>0.24931506849315069</c:v>
                      </c:pt>
                      <c:pt idx="4">
                        <c:v>0.49863013698630138</c:v>
                      </c:pt>
                      <c:pt idx="5" formatCode="0">
                        <c:v>1</c:v>
                      </c:pt>
                      <c:pt idx="6" formatCode="0">
                        <c:v>2</c:v>
                      </c:pt>
                      <c:pt idx="7" formatCode="0">
                        <c:v>3</c:v>
                      </c:pt>
                      <c:pt idx="8" formatCode="0">
                        <c:v>5</c:v>
                      </c:pt>
                      <c:pt idx="9" formatCode="0">
                        <c:v>10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'NCD Rate'!$BN$39:$BN$44</c15:sqref>
                        </c15:formulaRef>
                      </c:ext>
                    </c:extLst>
                    <c:numCache>
                      <c:formatCode>0.00</c:formatCode>
                      <c:ptCount val="6"/>
                      <c:pt idx="0">
                        <c:v>-1.0247451667875097E-7</c:v>
                      </c:pt>
                      <c:pt idx="1">
                        <c:v>2.32204882584311E-2</c:v>
                      </c:pt>
                      <c:pt idx="2">
                        <c:v>6.9516642864362307E-2</c:v>
                      </c:pt>
                      <c:pt idx="3">
                        <c:v>0.27541306654565156</c:v>
                      </c:pt>
                      <c:pt idx="4">
                        <c:v>0.56588543800380608</c:v>
                      </c:pt>
                      <c:pt idx="5">
                        <c:v>1.122972439067039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AEE-4541-A0B9-ADD185CC71E8}"/>
                  </c:ext>
                </c:extLst>
              </c15:ser>
            </c15:filteredScatterSeries>
          </c:ext>
        </c:extLst>
      </c:scatterChart>
      <c:valAx>
        <c:axId val="1480664191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alibri" panose="020F0502020204030204" pitchFamily="34" charset="0"/>
                    <a:cs typeface="Calibri" panose="020F0502020204030204" pitchFamily="34" charset="0"/>
                  </a:rPr>
                  <a:t>Tenor</a:t>
                </a:r>
                <a:br>
                  <a:rPr lang="en-US">
                    <a:latin typeface="Calibri" panose="020F0502020204030204" pitchFamily="34" charset="0"/>
                    <a:cs typeface="Calibri" panose="020F0502020204030204" pitchFamily="34" charset="0"/>
                  </a:rPr>
                </a:br>
                <a:r>
                  <a:rPr lang="en-US" sz="800" i="1">
                    <a:latin typeface="Calibri" panose="020F0502020204030204" pitchFamily="34" charset="0"/>
                    <a:cs typeface="Calibri" panose="020F0502020204030204" pitchFamily="34" charset="0"/>
                  </a:rPr>
                  <a:t>(In Year)</a:t>
                </a:r>
                <a:endParaRPr lang="en-US" i="1">
                  <a:latin typeface="Calibri" panose="020F0502020204030204" pitchFamily="34" charset="0"/>
                  <a:cs typeface="Calibri" panose="020F0502020204030204" pitchFamily="34" charset="0"/>
                </a:endParaRPr>
              </a:p>
            </c:rich>
          </c:tx>
          <c:layout>
            <c:manualLayout>
              <c:xMode val="edge"/>
              <c:yMode val="edge"/>
              <c:x val="0.49572955276365377"/>
              <c:y val="0.919093169829662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9840959"/>
        <c:crosses val="autoZero"/>
        <c:crossBetween val="midCat"/>
        <c:majorUnit val="0.5"/>
      </c:valAx>
      <c:valAx>
        <c:axId val="1059840959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</a:rPr>
                  <a:t>Rate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066419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6480428003855614"/>
          <c:y val="0.49381736326570191"/>
          <c:w val="8.1563279659938051E-2"/>
          <c:h val="0.193561761513785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22" fmlaLink="'NCD Rate'!$AT$40:$AT$41" fmlaRange="'NCD Rate'!$AT$2:$AT$4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152401</xdr:colOff>
      <xdr:row>1</xdr:row>
      <xdr:rowOff>152400</xdr:rowOff>
    </xdr:from>
    <xdr:to>
      <xdr:col>16</xdr:col>
      <xdr:colOff>152400</xdr:colOff>
      <xdr:row>31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5</xdr:row>
          <xdr:rowOff>0</xdr:rowOff>
        </xdr:from>
        <xdr:to>
          <xdr:col>6</xdr:col>
          <xdr:colOff>409575</xdr:colOff>
          <xdr:row>7</xdr:row>
          <xdr:rowOff>85725</xdr:rowOff>
        </xdr:to>
        <xdr:sp macro="" textlink="">
          <xdr:nvSpPr>
            <xdr:cNvPr id="9219" name="Drop Dow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0</xdr:col>
      <xdr:colOff>853432</xdr:colOff>
      <xdr:row>10</xdr:row>
      <xdr:rowOff>14683</xdr:rowOff>
    </xdr:from>
    <xdr:to>
      <xdr:col>15</xdr:col>
      <xdr:colOff>333375</xdr:colOff>
      <xdr:row>35</xdr:row>
      <xdr:rowOff>112059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857413</xdr:colOff>
      <xdr:row>36</xdr:row>
      <xdr:rowOff>36071</xdr:rowOff>
    </xdr:from>
    <xdr:to>
      <xdr:col>15</xdr:col>
      <xdr:colOff>341219</xdr:colOff>
      <xdr:row>39</xdr:row>
      <xdr:rowOff>67370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57413" y="6871659"/>
          <a:ext cx="9681159" cy="6027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 u="sng">
              <a:latin typeface="Calibri" panose="020F0502020204030204" pitchFamily="34" charset="0"/>
              <a:cs typeface="Calibri" panose="020F0502020204030204" pitchFamily="34" charset="0"/>
            </a:rPr>
            <a:t>Note:</a:t>
          </a:r>
          <a:r>
            <a:rPr lang="en-US" sz="1400" b="1" u="none">
              <a:latin typeface="Calibri" panose="020F0502020204030204" pitchFamily="34" charset="0"/>
              <a:cs typeface="Calibri" panose="020F0502020204030204" pitchFamily="34" charset="0"/>
            </a:rPr>
            <a:t> </a:t>
          </a:r>
          <a:r>
            <a:rPr lang="en-US" sz="1400">
              <a:latin typeface="Calibri" panose="020F0502020204030204" pitchFamily="34" charset="0"/>
              <a:cs typeface="Calibri" panose="020F0502020204030204" pitchFamily="34" charset="0"/>
            </a:rPr>
            <a:t>The </a:t>
          </a:r>
          <a:r>
            <a:rPr lang="en-US" sz="1400" b="1">
              <a:latin typeface="Calibri" panose="020F0502020204030204" pitchFamily="34" charset="0"/>
              <a:cs typeface="Calibri" panose="020F0502020204030204" pitchFamily="34" charset="0"/>
            </a:rPr>
            <a:t>NCD Rate </a:t>
          </a:r>
          <a:r>
            <a:rPr lang="en-US" sz="1400">
              <a:latin typeface="Calibri" panose="020F0502020204030204" pitchFamily="34" charset="0"/>
              <a:cs typeface="Calibri" panose="020F0502020204030204" pitchFamily="34" charset="0"/>
            </a:rPr>
            <a:t>is for short terms, which are from </a:t>
          </a:r>
          <a:r>
            <a:rPr lang="en-US" sz="1400" b="1">
              <a:latin typeface="Calibri" panose="020F0502020204030204" pitchFamily="34" charset="0"/>
              <a:cs typeface="Calibri" panose="020F0502020204030204" pitchFamily="34" charset="0"/>
            </a:rPr>
            <a:t>7 days </a:t>
          </a:r>
          <a:r>
            <a:rPr lang="en-US" sz="1400">
              <a:latin typeface="Calibri" panose="020F0502020204030204" pitchFamily="34" charset="0"/>
              <a:cs typeface="Calibri" panose="020F0502020204030204" pitchFamily="34" charset="0"/>
            </a:rPr>
            <a:t>to </a:t>
          </a:r>
          <a:r>
            <a:rPr lang="en-US" sz="1400" b="1">
              <a:latin typeface="Calibri" panose="020F0502020204030204" pitchFamily="34" charset="0"/>
              <a:cs typeface="Calibri" panose="020F0502020204030204" pitchFamily="34" charset="0"/>
            </a:rPr>
            <a:t>365 days</a:t>
          </a:r>
          <a:r>
            <a:rPr lang="en-US" sz="1400">
              <a:latin typeface="Calibri" panose="020F0502020204030204" pitchFamily="34" charset="0"/>
              <a:cs typeface="Calibri" panose="020F0502020204030204" pitchFamily="34" charset="0"/>
            </a:rPr>
            <a:t>, while the </a:t>
          </a:r>
          <a:r>
            <a:rPr lang="en-US" sz="1400" b="1">
              <a:latin typeface="Calibri" panose="020F0502020204030204" pitchFamily="34" charset="0"/>
              <a:cs typeface="Calibri" panose="020F0502020204030204" pitchFamily="34" charset="0"/>
            </a:rPr>
            <a:t>Government Bond Rate </a:t>
          </a:r>
          <a:r>
            <a:rPr lang="en-US" sz="1400">
              <a:latin typeface="Calibri" panose="020F0502020204030204" pitchFamily="34" charset="0"/>
              <a:cs typeface="Calibri" panose="020F0502020204030204" pitchFamily="34" charset="0"/>
            </a:rPr>
            <a:t>is for long terms, which are from </a:t>
          </a:r>
          <a:r>
            <a:rPr lang="en-US" sz="1400" b="1">
              <a:latin typeface="Calibri" panose="020F0502020204030204" pitchFamily="34" charset="0"/>
              <a:cs typeface="Calibri" panose="020F0502020204030204" pitchFamily="34" charset="0"/>
            </a:rPr>
            <a:t>1 year </a:t>
          </a:r>
          <a:r>
            <a:rPr lang="en-US" sz="1400">
              <a:latin typeface="Calibri" panose="020F0502020204030204" pitchFamily="34" charset="0"/>
              <a:cs typeface="Calibri" panose="020F0502020204030204" pitchFamily="34" charset="0"/>
            </a:rPr>
            <a:t>to </a:t>
          </a:r>
          <a:r>
            <a:rPr lang="en-US" sz="1400" b="1">
              <a:latin typeface="Calibri" panose="020F0502020204030204" pitchFamily="34" charset="0"/>
              <a:cs typeface="Calibri" panose="020F0502020204030204" pitchFamily="34" charset="0"/>
            </a:rPr>
            <a:t>10 years</a:t>
          </a:r>
          <a:r>
            <a:rPr lang="en-US" sz="1400">
              <a:latin typeface="Calibri" panose="020F0502020204030204" pitchFamily="34" charset="0"/>
              <a:cs typeface="Calibri" panose="020F0502020204030204" pitchFamily="34" charset="0"/>
            </a:rPr>
            <a:t>.</a:t>
          </a:r>
          <a:endParaRPr lang="en-US" sz="1400">
            <a:solidFill>
              <a:sysClr val="windowText" lastClr="00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oneCell">
    <xdr:from>
      <xdr:col>20</xdr:col>
      <xdr:colOff>56031</xdr:colOff>
      <xdr:row>14</xdr:row>
      <xdr:rowOff>123266</xdr:rowOff>
    </xdr:from>
    <xdr:to>
      <xdr:col>24</xdr:col>
      <xdr:colOff>851649</xdr:colOff>
      <xdr:row>25</xdr:row>
      <xdr:rowOff>67699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214413" y="2991972"/>
          <a:ext cx="3664324" cy="2039933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ublic/Temp/Market%20data%20and%20securities%20pricing%20-%20Copy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pichbolreach Long" refreshedDate="45876.613521296298" createdVersion="8" refreshedVersion="8" minRefreshableVersion="3" recordCount="1392" xr:uid="{2B9E9CD7-4842-4C40-A90B-FD94B8582261}">
  <cacheSource type="worksheet">
    <worksheetSource ref="A4:N1396" sheet="NCD Data " r:id="rId2"/>
  </cacheSource>
  <cacheFields count="17">
    <cacheField name="Auction Date " numFmtId="166">
      <sharedItems containsSemiMixedTypes="0" containsNonDate="0" containsDate="1" containsString="0" minDate="2022-09-07T00:00:00" maxDate="2025-08-01T00:00:00" count="125">
        <d v="2022-09-07T00:00:00"/>
        <d v="2022-09-21T00:00:00"/>
        <d v="2022-11-13T00:00:00"/>
        <d v="2022-11-30T00:00:00"/>
        <d v="2022-12-14T00:00:00"/>
        <d v="2023-01-25T00:00:00"/>
        <d v="2023-02-01T00:00:00"/>
        <d v="2023-02-15T00:00:00"/>
        <d v="2023-02-22T00:00:00"/>
        <d v="2023-03-08T00:00:00"/>
        <d v="2023-03-22T00:00:00"/>
        <d v="2023-04-05T00:00:00"/>
        <d v="2023-04-19T00:00:00"/>
        <d v="2023-05-03T00:00:00"/>
        <d v="2023-05-17T00:00:00"/>
        <d v="2023-05-24T00:00:00"/>
        <d v="2023-05-31T00:00:00"/>
        <d v="2023-06-14T00:00:00"/>
        <d v="2023-06-28T00:00:00"/>
        <d v="2023-07-12T00:00:00"/>
        <d v="2023-07-19T00:00:00"/>
        <d v="2023-07-26T00:00:00"/>
        <d v="2023-08-09T00:00:00"/>
        <d v="2023-08-16T00:00:00"/>
        <d v="2023-08-23T00:00:00"/>
        <d v="2023-08-30T00:00:00"/>
        <d v="2023-09-06T00:00:00"/>
        <d v="2023-09-13T00:00:00"/>
        <d v="2023-09-20T00:00:00"/>
        <d v="2023-09-27T00:00:00"/>
        <d v="2023-10-04T00:00:00"/>
        <d v="2023-10-11T00:00:00"/>
        <d v="2023-10-18T00:00:00"/>
        <d v="2023-10-25T00:00:00"/>
        <d v="2023-11-01T00:00:00"/>
        <d v="2023-11-15T00:00:00"/>
        <d v="2023-11-22T00:00:00"/>
        <d v="2023-11-29T00:00:00"/>
        <d v="2023-12-06T00:00:00"/>
        <d v="2023-12-13T00:00:00"/>
        <d v="2023-12-20T00:00:00"/>
        <d v="2023-12-27T00:00:00"/>
        <d v="2024-01-03T00:00:00"/>
        <d v="2024-01-10T00:00:00"/>
        <d v="2024-01-17T00:00:00"/>
        <d v="2024-01-24T00:00:00"/>
        <d v="2024-01-31T00:00:00"/>
        <d v="2024-02-07T00:00:00"/>
        <d v="2024-02-14T00:00:00"/>
        <d v="2024-02-21T00:00:00"/>
        <d v="2024-02-28T00:00:00"/>
        <d v="2024-03-06T00:00:00"/>
        <d v="2024-03-13T00:00:00"/>
        <d v="2024-03-20T00:00:00"/>
        <d v="2024-03-27T00:00:00"/>
        <d v="2024-04-03T00:00:00"/>
        <d v="2024-04-10T00:00:00"/>
        <d v="2024-04-17T00:00:00"/>
        <d v="2024-04-24T00:00:00"/>
        <d v="2024-05-01T00:00:00"/>
        <d v="2024-05-08T00:00:00"/>
        <d v="2024-05-15T00:00:00"/>
        <d v="2024-05-22T00:00:00"/>
        <d v="2024-05-29T00:00:00"/>
        <d v="2024-06-05T00:00:00"/>
        <d v="2024-06-12T00:00:00"/>
        <d v="2024-06-19T00:00:00"/>
        <d v="2024-06-26T13:45:00"/>
        <d v="2024-07-03T13:45:00"/>
        <d v="2024-07-10T01:45:00"/>
        <d v="2024-07-17T13:45:00"/>
        <d v="2024-07-24T13:45:00"/>
        <d v="2024-07-31T13:45:00"/>
        <d v="2024-08-07T13:45:00"/>
        <d v="2024-08-14T13:45:00"/>
        <d v="2024-08-21T13:45:00"/>
        <d v="2024-08-28T13:45:00"/>
        <d v="2024-09-04T13:45:00"/>
        <d v="2024-09-11T13:45:00"/>
        <d v="2024-09-18T13:45:00"/>
        <d v="2024-09-25T13:45:00"/>
        <d v="2024-10-09T13:45:00"/>
        <d v="2024-10-16T13:45:00"/>
        <d v="2024-10-23T13:45:00"/>
        <d v="2024-10-30T13:45:00"/>
        <d v="2024-11-06T00:00:00"/>
        <d v="2024-11-19T00:00:00"/>
        <d v="2024-11-20T00:00:00"/>
        <d v="2024-11-27T00:00:00"/>
        <d v="2024-12-04T00:00:00"/>
        <d v="2024-12-11T00:00:00"/>
        <d v="2024-12-18T00:00:00"/>
        <d v="2024-12-25T00:00:00"/>
        <d v="2024-12-31T00:00:00"/>
        <d v="2025-01-08T00:00:00"/>
        <d v="2025-01-15T00:00:00"/>
        <d v="2025-01-22T00:00:00"/>
        <d v="2025-01-29T00:00:00"/>
        <d v="2025-02-05T00:00:00"/>
        <d v="2025-02-12T00:00:00"/>
        <d v="2025-02-19T00:00:00"/>
        <d v="2025-02-26T00:00:00"/>
        <d v="2025-03-05T00:00:00"/>
        <d v="2025-03-12T00:00:00"/>
        <d v="2025-03-19T00:00:00"/>
        <d v="2025-03-26T00:00:00"/>
        <d v="2025-04-02T00:00:00"/>
        <d v="2025-04-09T00:00:00"/>
        <d v="2025-04-16T00:00:00"/>
        <d v="2025-04-23T00:00:00"/>
        <d v="2025-05-08T00:00:00"/>
        <d v="2025-05-21T00:00:00"/>
        <d v="2025-05-22T00:00:00"/>
        <d v="2025-05-29T00:00:00"/>
        <d v="2025-06-05T00:00:00"/>
        <d v="2025-06-12T00:00:00"/>
        <d v="2025-06-19T00:00:00"/>
        <d v="2025-06-25T00:00:00"/>
        <d v="2025-06-26T00:00:00"/>
        <d v="2025-07-03T13:45:00"/>
        <d v="2025-07-10T00:00:00"/>
        <d v="2025-07-17T00:00:00"/>
        <d v="2025-07-24T00:00:00"/>
        <d v="2025-07-25T00:00:00"/>
        <d v="2025-07-31T00:00:00"/>
      </sharedItems>
      <fieldGroup par="16"/>
    </cacheField>
    <cacheField name="Debt Securities Type" numFmtId="0">
      <sharedItems count="2">
        <s v="Government Bond "/>
        <s v="Negotiable Certificate of Deposit "/>
      </sharedItems>
    </cacheField>
    <cacheField name="Currency " numFmtId="0">
      <sharedItems/>
    </cacheField>
    <cacheField name="Tenor" numFmtId="0">
      <sharedItems containsBlank="1" count="14">
        <s v="1 Year"/>
        <s v="3 Years"/>
        <s v="7 Days"/>
        <s v="14 Days"/>
        <s v="28 Days"/>
        <s v="91 Days"/>
        <s v="182 Days"/>
        <s v="364 Days"/>
        <s v="2 Years"/>
        <s v="5 Years"/>
        <m/>
        <s v=" 1 Year"/>
        <s v=" 2 Years"/>
        <s v=" 3 Years"/>
      </sharedItems>
    </cacheField>
    <cacheField name="Settlement Date/ Issue Date" numFmtId="166">
      <sharedItems containsSemiMixedTypes="0" containsNonDate="0" containsDate="1" containsString="0" minDate="2022-09-09T00:00:00" maxDate="2025-08-01T00:00:00"/>
    </cacheField>
    <cacheField name="Maturity Date " numFmtId="166">
      <sharedItems containsNonDate="0" containsDate="1" containsString="0" containsBlank="1" minDate="2023-02-09T00:00:00" maxDate="2030-07-26T00:00:00"/>
    </cacheField>
    <cacheField name="Issue Amount" numFmtId="0">
      <sharedItems containsBlank="1" containsMixedTypes="1" containsNumber="1" containsInteger="1" minValue="3000000" maxValue="1425000000000" count="72">
        <s v="Undetermined "/>
        <n v="169000000000"/>
        <n v="214000000000"/>
        <n v="187000000000"/>
        <n v="17000000000"/>
        <n v="15000000000"/>
        <n v="108000000"/>
        <n v="179000000"/>
        <n v="72000000"/>
        <n v="78000000"/>
        <n v="15000000"/>
        <n v="3000000"/>
        <n v="21000000"/>
        <n v="10000000000"/>
        <n v="80000000"/>
        <n v="50000000"/>
        <n v="70000000"/>
        <n v="20000000"/>
        <n v="10000000"/>
        <n v="80000000000"/>
        <n v="60000000000"/>
        <n v="20000000000"/>
        <n v="40000000000"/>
        <n v="45000000"/>
        <n v="55000000000"/>
        <n v="5000000000"/>
        <n v="5000000"/>
        <n v="40000000"/>
        <n v="60000000"/>
        <n v="50000000000"/>
        <n v="30000000000"/>
        <n v="25000000"/>
        <n v="100000000000"/>
        <n v="120000000000"/>
        <n v="30000000"/>
        <n v="160000000000"/>
        <n v="240000000000"/>
        <n v="200000000000"/>
        <n v="180000000000"/>
        <n v="220000000000"/>
        <n v="250000000000"/>
        <n v="150000000000"/>
        <n v="300000000000"/>
        <n v="350000000000"/>
        <n v="400000000000"/>
        <n v="35000000"/>
        <n v="270000000000"/>
        <n v="500000000000"/>
        <n v="170000000000"/>
        <n v="600000000000"/>
        <n v="70000000000"/>
        <m/>
        <n v="65000000"/>
        <n v="700000000000"/>
        <n v="75000000"/>
        <n v="800000000000"/>
        <n v="140000000000"/>
        <n v="850000000000"/>
        <n v="25000000000"/>
        <n v="925000000000"/>
        <n v="1100000000000"/>
        <n v="1000000000000"/>
        <n v="2327000000"/>
        <n v="200000000"/>
        <n v="15050000"/>
        <n v="1200000000000"/>
        <n v="2500000000"/>
        <n v="941000000"/>
        <n v="1425000000000"/>
        <n v="25881000000"/>
        <n v="4400000000"/>
        <n v="25750000"/>
      </sharedItems>
    </cacheField>
    <cacheField name="Issue Rate/ Coupond Rate " numFmtId="43">
      <sharedItems containsString="0" containsBlank="1" containsNumber="1" minValue="0.3" maxValue="5"/>
    </cacheField>
    <cacheField name="Bidding Amount " numFmtId="0">
      <sharedItems containsString="0" containsBlank="1" containsNumber="1" minValue="0" maxValue="1739000000000"/>
    </cacheField>
    <cacheField name="Bidding Lowest Rate" numFmtId="43">
      <sharedItems containsString="0" containsBlank="1" containsNumber="1" minValue="0" maxValue="5.5"/>
    </cacheField>
    <cacheField name="Bidding Highest Rate" numFmtId="43">
      <sharedItems containsString="0" containsBlank="1" containsNumber="1" minValue="0" maxValue="6.5"/>
    </cacheField>
    <cacheField name="Accepted Amount" numFmtId="0">
      <sharedItems containsString="0" containsBlank="1" containsNumber="1" minValue="0" maxValue="1425000000000"/>
    </cacheField>
    <cacheField name="Accepted Rate " numFmtId="43">
      <sharedItems containsBlank="1" containsMixedTypes="1" containsNumber="1" minValue="0" maxValue="2.8"/>
    </cacheField>
    <cacheField name="Weighted Rate " numFmtId="43">
      <sharedItems containsString="0" containsBlank="1" containsNumber="1" minValue="0" maxValue="5.5"/>
    </cacheField>
    <cacheField name="Months (Auction Date )" numFmtId="0" databaseField="0">
      <fieldGroup base="0">
        <rangePr groupBy="months" startDate="2022-09-07T00:00:00" endDate="2025-08-01T00:00:00"/>
        <groupItems count="14">
          <s v="&lt;9/7/2022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8/1/2025"/>
        </groupItems>
      </fieldGroup>
    </cacheField>
    <cacheField name="Quarters (Auction Date )" numFmtId="0" databaseField="0">
      <fieldGroup base="0">
        <rangePr groupBy="quarters" startDate="2022-09-07T00:00:00" endDate="2025-08-01T00:00:00"/>
        <groupItems count="6">
          <s v="&lt;9/7/2022"/>
          <s v="Qtr1"/>
          <s v="Qtr2"/>
          <s v="Qtr3"/>
          <s v="Qtr4"/>
          <s v="&gt;8/1/2025"/>
        </groupItems>
      </fieldGroup>
    </cacheField>
    <cacheField name="Years (Auction Date )" numFmtId="0" databaseField="0">
      <fieldGroup base="0">
        <rangePr groupBy="years" startDate="2022-09-07T00:00:00" endDate="2025-08-01T00:00:00"/>
        <groupItems count="6">
          <s v="&lt;9/7/2022"/>
          <s v="2022"/>
          <s v="2023"/>
          <s v="2024"/>
          <s v="2025"/>
          <s v="&gt;8/1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92">
  <r>
    <x v="0"/>
    <x v="0"/>
    <s v="KHR"/>
    <x v="0"/>
    <d v="2022-09-09T00:00:00"/>
    <d v="2023-09-09T00:00:00"/>
    <x v="0"/>
    <n v="2"/>
    <n v="41800000000"/>
    <n v="1.8"/>
    <n v="2.2000000000000002"/>
    <n v="41800000000"/>
    <s v="-"/>
    <n v="2.10478468899522"/>
  </r>
  <r>
    <x v="1"/>
    <x v="0"/>
    <s v="KHR"/>
    <x v="1"/>
    <d v="2022-09-23T00:00:00"/>
    <d v="2025-09-23T00:00:00"/>
    <x v="0"/>
    <n v="2.44"/>
    <n v="38800000000"/>
    <n v="3"/>
    <n v="5"/>
    <n v="0"/>
    <s v="-"/>
    <n v="4.4268041237113396"/>
  </r>
  <r>
    <x v="2"/>
    <x v="0"/>
    <s v="KHR"/>
    <x v="0"/>
    <d v="2022-11-15T00:00:00"/>
    <d v="2023-11-15T00:00:00"/>
    <x v="0"/>
    <n v="2.2000000000000002"/>
    <n v="49300000000"/>
    <n v="2.2000000000000002"/>
    <n v="5.5"/>
    <n v="24300000000"/>
    <s v="-"/>
    <n v="2.9079107505070998"/>
  </r>
  <r>
    <x v="3"/>
    <x v="0"/>
    <s v="KHR"/>
    <x v="1"/>
    <d v="2022-12-02T00:00:00"/>
    <d v="2025-12-02T00:00:00"/>
    <x v="0"/>
    <n v="3.2"/>
    <n v="1000000000"/>
    <n v="5.5"/>
    <n v="5.5"/>
    <n v="0"/>
    <s v="-"/>
    <n v="5.5"/>
  </r>
  <r>
    <x v="4"/>
    <x v="0"/>
    <s v="KHR"/>
    <x v="0"/>
    <d v="2022-12-16T00:00:00"/>
    <d v="2023-12-16T00:00:00"/>
    <x v="0"/>
    <n v="2.2000000000000002"/>
    <n v="29000000000"/>
    <n v="2.2000000000000002"/>
    <n v="6"/>
    <n v="6000000000"/>
    <s v="-"/>
    <n v="4.2531034482758603"/>
  </r>
  <r>
    <x v="5"/>
    <x v="0"/>
    <s v="KHR"/>
    <x v="0"/>
    <d v="2023-01-27T00:00:00"/>
    <d v="2024-01-27T00:00:00"/>
    <x v="0"/>
    <n v="3.48"/>
    <n v="24000000000"/>
    <n v="3.48"/>
    <n v="3.6"/>
    <n v="24000000000"/>
    <s v="-"/>
    <n v="3.58"/>
  </r>
  <r>
    <x v="6"/>
    <x v="1"/>
    <s v="KHR"/>
    <x v="2"/>
    <d v="2023-02-02T00:00:00"/>
    <d v="2023-02-09T00:00:00"/>
    <x v="1"/>
    <n v="0.85"/>
    <n v="110000000000"/>
    <n v="0.85"/>
    <n v="0.85"/>
    <n v="110000000000"/>
    <n v="0.85"/>
    <n v="0.85"/>
  </r>
  <r>
    <x v="6"/>
    <x v="1"/>
    <s v="KHR"/>
    <x v="3"/>
    <d v="2023-02-02T00:00:00"/>
    <d v="2023-02-16T00:00:00"/>
    <x v="2"/>
    <n v="0.95"/>
    <n v="246000000000"/>
    <n v="0.93"/>
    <n v="0.95"/>
    <n v="214000000000"/>
    <n v="0.95"/>
    <n v="0.94138211382113823"/>
  </r>
  <r>
    <x v="6"/>
    <x v="1"/>
    <s v="KHR"/>
    <x v="4"/>
    <d v="2023-02-02T00:00:00"/>
    <d v="2023-03-02T00:00:00"/>
    <x v="3"/>
    <n v="1.05"/>
    <n v="240000000000"/>
    <n v="1.03"/>
    <n v="1.05"/>
    <n v="187000000000"/>
    <n v="1.05"/>
    <n v="1.0349999999999999"/>
  </r>
  <r>
    <x v="6"/>
    <x v="1"/>
    <s v="KHR"/>
    <x v="5"/>
    <d v="2023-02-02T00:00:00"/>
    <d v="2023-05-04T00:00:00"/>
    <x v="4"/>
    <n v="1.59"/>
    <n v="17000000000"/>
    <n v="1.57"/>
    <n v="1.57"/>
    <n v="17000000000"/>
    <n v="1.57"/>
    <n v="1.57"/>
  </r>
  <r>
    <x v="6"/>
    <x v="1"/>
    <s v="KHR"/>
    <x v="6"/>
    <d v="2023-02-02T00:00:00"/>
    <d v="2023-08-03T00:00:00"/>
    <x v="5"/>
    <n v="1.79"/>
    <n v="15000000"/>
    <n v="1"/>
    <n v="1"/>
    <n v="15000000"/>
    <n v="1"/>
    <n v="1"/>
  </r>
  <r>
    <x v="6"/>
    <x v="1"/>
    <s v="KHR"/>
    <x v="7"/>
    <d v="2023-02-02T00:00:00"/>
    <d v="2024-02-01T00:00:00"/>
    <x v="6"/>
    <n v="1.98"/>
    <n v="100000000"/>
    <n v="1.8"/>
    <n v="1.8"/>
    <n v="100000000"/>
    <n v="1.8"/>
    <n v="1.8"/>
  </r>
  <r>
    <x v="6"/>
    <x v="1"/>
    <s v="USD"/>
    <x v="2"/>
    <d v="2023-02-02T00:00:00"/>
    <d v="2023-02-09T00:00:00"/>
    <x v="7"/>
    <n v="2.5"/>
    <n v="197000000"/>
    <n v="0.9"/>
    <n v="2.5"/>
    <n v="179000000"/>
    <n v="2.5"/>
    <n v="2.0989847715736039"/>
  </r>
  <r>
    <x v="6"/>
    <x v="1"/>
    <s v="USD"/>
    <x v="3"/>
    <d v="2023-02-02T00:00:00"/>
    <d v="2023-02-16T00:00:00"/>
    <x v="8"/>
    <n v="2.6"/>
    <n v="120000000"/>
    <n v="2"/>
    <n v="2.6"/>
    <n v="72000000"/>
    <n v="2.58"/>
    <n v="2.4891666666666672"/>
  </r>
  <r>
    <x v="6"/>
    <x v="1"/>
    <s v="USD"/>
    <x v="4"/>
    <d v="2023-02-02T00:00:00"/>
    <d v="2023-03-02T00:00:00"/>
    <x v="9"/>
    <n v="2.7"/>
    <n v="50000000"/>
    <n v="2.68"/>
    <n v="2.68"/>
    <n v="50000000"/>
    <n v="2.68"/>
    <n v="2.68"/>
  </r>
  <r>
    <x v="6"/>
    <x v="1"/>
    <s v="USD"/>
    <x v="5"/>
    <d v="2023-02-02T00:00:00"/>
    <d v="2023-05-04T00:00:00"/>
    <x v="10"/>
    <n v="2.8"/>
    <n v="6296000"/>
    <n v="2"/>
    <n v="2.7"/>
    <n v="6296000"/>
    <n v="2.7"/>
    <n v="2.3553367217280821"/>
  </r>
  <r>
    <x v="6"/>
    <x v="1"/>
    <s v="USD"/>
    <x v="6"/>
    <d v="2023-02-02T00:00:00"/>
    <d v="2023-08-03T00:00:00"/>
    <x v="11"/>
    <n v="2.9"/>
    <n v="4200000"/>
    <n v="1.8"/>
    <n v="2.88"/>
    <n v="3000000"/>
    <n v="1.8"/>
    <n v="2.108571428571429"/>
  </r>
  <r>
    <x v="6"/>
    <x v="1"/>
    <s v="USD"/>
    <x v="7"/>
    <d v="2023-02-02T00:00:00"/>
    <d v="2024-02-01T00:00:00"/>
    <x v="12"/>
    <n v="3"/>
    <n v="5400000"/>
    <n v="2.5"/>
    <n v="2.8"/>
    <n v="5400000"/>
    <n v="2.8"/>
    <n v="2.5222222222222221"/>
  </r>
  <r>
    <x v="7"/>
    <x v="1"/>
    <s v="KHR"/>
    <x v="2"/>
    <d v="2023-02-16T00:00:00"/>
    <d v="2023-02-23T00:00:00"/>
    <x v="1"/>
    <n v="0.85"/>
    <n v="164000000000"/>
    <n v="0.65"/>
    <n v="0.85"/>
    <n v="164000000000"/>
    <n v="0.85"/>
    <n v="0.73292682926829267"/>
  </r>
  <r>
    <x v="7"/>
    <x v="1"/>
    <s v="KHR"/>
    <x v="3"/>
    <d v="2023-02-16T00:00:00"/>
    <d v="2023-03-02T00:00:00"/>
    <x v="2"/>
    <n v="0.95"/>
    <n v="538000000000"/>
    <n v="0.75"/>
    <n v="0.95"/>
    <n v="214000000000"/>
    <n v="0.9"/>
    <n v="0.89330855018587363"/>
  </r>
  <r>
    <x v="7"/>
    <x v="1"/>
    <s v="KHR"/>
    <x v="4"/>
    <d v="2023-02-16T00:00:00"/>
    <d v="2023-03-16T00:00:00"/>
    <x v="3"/>
    <n v="1.05"/>
    <n v="295000000000"/>
    <n v="1"/>
    <n v="1.05"/>
    <n v="187000000000"/>
    <n v="1"/>
    <n v="1.005932203389831"/>
  </r>
  <r>
    <x v="7"/>
    <x v="1"/>
    <s v="KHR"/>
    <x v="5"/>
    <d v="2023-02-16T00:00:00"/>
    <d v="2023-05-18T00:00:00"/>
    <x v="4"/>
    <n v="1.59"/>
    <n v="19000000000"/>
    <n v="0.5"/>
    <n v="1.54"/>
    <n v="17000000000"/>
    <n v="1.54"/>
    <n v="1.4652631578947399"/>
  </r>
  <r>
    <x v="7"/>
    <x v="1"/>
    <s v="KHR"/>
    <x v="6"/>
    <d v="2023-02-16T00:00:00"/>
    <d v="2023-08-17T00:00:00"/>
    <x v="13"/>
    <n v="1.79"/>
    <n v="200000000"/>
    <n v="0.2"/>
    <n v="0.2"/>
    <n v="200000000"/>
    <n v="0.2"/>
    <n v="0.2"/>
  </r>
  <r>
    <x v="7"/>
    <x v="1"/>
    <s v="KHR"/>
    <x v="7"/>
    <d v="2023-02-16T00:00:00"/>
    <d v="2024-02-15T00:00:00"/>
    <x v="13"/>
    <n v="1.98"/>
    <n v="500000000"/>
    <n v="0.68"/>
    <n v="0.68"/>
    <n v="500000000"/>
    <n v="0.68"/>
    <n v="0.68"/>
  </r>
  <r>
    <x v="7"/>
    <x v="1"/>
    <s v="USD"/>
    <x v="2"/>
    <d v="2023-02-16T00:00:00"/>
    <d v="2023-02-23T00:00:00"/>
    <x v="14"/>
    <n v="1.08"/>
    <n v="212500000"/>
    <n v="1.49"/>
    <n v="1.8"/>
    <n v="80000000"/>
    <n v="1.75"/>
    <n v="1.7312941176470591"/>
  </r>
  <r>
    <x v="7"/>
    <x v="1"/>
    <s v="USD"/>
    <x v="3"/>
    <d v="2023-02-16T00:00:00"/>
    <d v="2023-03-02T00:00:00"/>
    <x v="15"/>
    <n v="1.85"/>
    <n v="115000000"/>
    <n v="1.45"/>
    <n v="1.85"/>
    <n v="50000000"/>
    <n v="1.65"/>
    <n v="1.6673913043478259"/>
  </r>
  <r>
    <x v="7"/>
    <x v="1"/>
    <s v="USD"/>
    <x v="4"/>
    <d v="2023-02-16T00:00:00"/>
    <d v="2023-03-16T00:00:00"/>
    <x v="16"/>
    <n v="1.92"/>
    <n v="115000000"/>
    <n v="1"/>
    <n v="1.92"/>
    <n v="70000000"/>
    <n v="1.82"/>
    <n v="1.6886956521739129"/>
  </r>
  <r>
    <x v="7"/>
    <x v="1"/>
    <s v="USD"/>
    <x v="5"/>
    <d v="2023-02-16T00:00:00"/>
    <d v="2023-05-18T00:00:00"/>
    <x v="17"/>
    <n v="2"/>
    <n v="35500000"/>
    <n v="0.6"/>
    <n v="2"/>
    <n v="20000000"/>
    <n v="2"/>
    <n v="1.7408450704225349"/>
  </r>
  <r>
    <x v="7"/>
    <x v="1"/>
    <s v="USD"/>
    <x v="6"/>
    <d v="2023-02-16T00:00:00"/>
    <d v="2023-08-17T00:00:00"/>
    <x v="18"/>
    <n v="2.0499999999999998"/>
    <n v="26600000"/>
    <n v="0.8"/>
    <n v="2.0499999999999998"/>
    <n v="10000000"/>
    <n v="1.9"/>
    <n v="1.759398496240602"/>
  </r>
  <r>
    <x v="7"/>
    <x v="1"/>
    <s v="USD"/>
    <x v="7"/>
    <d v="2023-02-16T00:00:00"/>
    <d v="2024-02-15T00:00:00"/>
    <x v="17"/>
    <n v="2.2000000000000002"/>
    <n v="37500000"/>
    <n v="1"/>
    <n v="2.15"/>
    <n v="20000000"/>
    <n v="2.15"/>
    <n v="1.978666666666667"/>
  </r>
  <r>
    <x v="8"/>
    <x v="1"/>
    <s v="KHR"/>
    <x v="2"/>
    <d v="2023-02-23T00:00:00"/>
    <d v="2023-03-02T00:00:00"/>
    <x v="1"/>
    <n v="0.85"/>
    <n v="130000000000"/>
    <n v="0.8"/>
    <n v="0.85"/>
    <n v="130000000000"/>
    <n v="0.85"/>
    <n v="0.81153846153846154"/>
  </r>
  <r>
    <x v="8"/>
    <x v="1"/>
    <s v="KHR"/>
    <x v="3"/>
    <d v="2023-02-23T00:00:00"/>
    <d v="2023-03-09T00:00:00"/>
    <x v="2"/>
    <n v="0.95"/>
    <n v="390000000000"/>
    <n v="0.8"/>
    <n v="0.94"/>
    <n v="214000000000"/>
    <n v="0.9"/>
    <n v="0.87282051282051287"/>
  </r>
  <r>
    <x v="8"/>
    <x v="1"/>
    <s v="KHR"/>
    <x v="4"/>
    <d v="2023-02-23T00:00:00"/>
    <d v="2023-03-23T00:00:00"/>
    <x v="3"/>
    <n v="1.05"/>
    <n v="140000000000"/>
    <n v="0.95"/>
    <n v="1.05"/>
    <n v="140000000000"/>
    <n v="1.05"/>
    <n v="0.99142857142857144"/>
  </r>
  <r>
    <x v="8"/>
    <x v="1"/>
    <s v="KHR"/>
    <x v="5"/>
    <d v="2023-02-23T00:00:00"/>
    <d v="2023-05-25T00:00:00"/>
    <x v="4"/>
    <n v="1.59"/>
    <n v="16200000000"/>
    <n v="1"/>
    <n v="1.59"/>
    <n v="16200000000"/>
    <n v="1.59"/>
    <n v="1.06283950617284"/>
  </r>
  <r>
    <x v="8"/>
    <x v="1"/>
    <s v="KHR"/>
    <x v="6"/>
    <d v="2023-02-23T00:00:00"/>
    <d v="2023-08-24T00:00:00"/>
    <x v="13"/>
    <n v="1.79"/>
    <m/>
    <m/>
    <m/>
    <m/>
    <m/>
    <m/>
  </r>
  <r>
    <x v="8"/>
    <x v="1"/>
    <s v="KHR"/>
    <x v="7"/>
    <d v="2023-02-23T00:00:00"/>
    <d v="2024-02-22T00:00:00"/>
    <x v="13"/>
    <n v="1.98"/>
    <m/>
    <m/>
    <m/>
    <m/>
    <m/>
    <m/>
  </r>
  <r>
    <x v="8"/>
    <x v="0"/>
    <s v="KHR"/>
    <x v="8"/>
    <d v="2023-02-24T00:00:00"/>
    <d v="2025-02-24T00:00:00"/>
    <x v="0"/>
    <n v="4"/>
    <n v="76000000000"/>
    <n v="4.05"/>
    <n v="4.5"/>
    <n v="72000000000"/>
    <s v="-"/>
    <n v="4.1131578947368403"/>
  </r>
  <r>
    <x v="8"/>
    <x v="1"/>
    <s v="USD"/>
    <x v="2"/>
    <d v="2023-02-23T00:00:00"/>
    <d v="2023-03-02T00:00:00"/>
    <x v="14"/>
    <n v="1.08"/>
    <n v="85500000"/>
    <n v="0.9"/>
    <n v="1.7"/>
    <n v="80000000"/>
    <n v="1.7"/>
    <n v="1.2865497076023391"/>
  </r>
  <r>
    <x v="8"/>
    <x v="1"/>
    <s v="USD"/>
    <x v="3"/>
    <d v="2023-02-23T00:00:00"/>
    <d v="2023-03-09T00:00:00"/>
    <x v="15"/>
    <n v="1.85"/>
    <n v="110000000"/>
    <n v="0.8"/>
    <n v="1.75"/>
    <n v="50000000"/>
    <n v="1.38"/>
    <n v="1.308636363636364"/>
  </r>
  <r>
    <x v="8"/>
    <x v="1"/>
    <s v="USD"/>
    <x v="4"/>
    <d v="2023-02-23T00:00:00"/>
    <d v="2023-03-23T00:00:00"/>
    <x v="16"/>
    <n v="1.92"/>
    <n v="51953000"/>
    <n v="0.85"/>
    <n v="1.8"/>
    <n v="51953000"/>
    <n v="1.8"/>
    <n v="1.0512463187881349"/>
  </r>
  <r>
    <x v="8"/>
    <x v="1"/>
    <s v="USD"/>
    <x v="5"/>
    <d v="2023-02-23T00:00:00"/>
    <d v="2023-05-25T00:00:00"/>
    <x v="17"/>
    <n v="2"/>
    <n v="81797000"/>
    <n v="0.5"/>
    <n v="2"/>
    <n v="20000000"/>
    <n v="1.5"/>
    <n v="1.658983825812683"/>
  </r>
  <r>
    <x v="8"/>
    <x v="1"/>
    <s v="USD"/>
    <x v="6"/>
    <d v="2023-02-23T00:00:00"/>
    <d v="2023-08-24T00:00:00"/>
    <x v="18"/>
    <n v="2.0499999999999998"/>
    <n v="31360000"/>
    <n v="0.5"/>
    <n v="1.95"/>
    <n v="10000000"/>
    <n v="1.5"/>
    <n v="1.4790465561224491"/>
  </r>
  <r>
    <x v="8"/>
    <x v="1"/>
    <s v="USD"/>
    <x v="7"/>
    <d v="2023-02-23T00:00:00"/>
    <d v="2024-02-22T00:00:00"/>
    <x v="17"/>
    <n v="2.2000000000000002"/>
    <n v="32310000.000000004"/>
    <n v="1"/>
    <n v="2.2000000000000002"/>
    <n v="20000000"/>
    <n v="1.5"/>
    <n v="1.5309625502940269"/>
  </r>
  <r>
    <x v="9"/>
    <x v="1"/>
    <s v="KHR"/>
    <x v="2"/>
    <d v="2023-03-09T00:00:00"/>
    <d v="2023-03-16T00:00:00"/>
    <x v="19"/>
    <n v="0.85"/>
    <n v="245000000000"/>
    <n v="0.7"/>
    <n v="0.85"/>
    <n v="80000000000"/>
    <n v="0.8"/>
    <n v="0.77857142857142858"/>
  </r>
  <r>
    <x v="9"/>
    <x v="1"/>
    <s v="KHR"/>
    <x v="3"/>
    <d v="2023-03-09T00:00:00"/>
    <d v="2023-03-23T00:00:00"/>
    <x v="19"/>
    <n v="0.9"/>
    <n v="200000000000"/>
    <n v="0.75"/>
    <n v="0.89"/>
    <n v="80000000000"/>
    <n v="0.83"/>
    <n v="0.81699999999999995"/>
  </r>
  <r>
    <x v="9"/>
    <x v="1"/>
    <s v="KHR"/>
    <x v="4"/>
    <d v="2023-03-09T00:00:00"/>
    <d v="2023-04-06T00:00:00"/>
    <x v="20"/>
    <n v="1.05"/>
    <n v="100000000000"/>
    <n v="0.98"/>
    <n v="0.99"/>
    <n v="60000000000"/>
    <n v="0.99"/>
    <n v="0.98599999999999999"/>
  </r>
  <r>
    <x v="9"/>
    <x v="1"/>
    <s v="KHR"/>
    <x v="5"/>
    <d v="2023-03-09T00:00:00"/>
    <d v="2023-06-08T00:00:00"/>
    <x v="21"/>
    <n v="1.55"/>
    <n v="37600000000"/>
    <n v="0.7"/>
    <n v="1.53"/>
    <n v="20000000000"/>
    <n v="1.49"/>
    <n v="1.4709574468085109"/>
  </r>
  <r>
    <x v="9"/>
    <x v="1"/>
    <s v="KHR"/>
    <x v="6"/>
    <d v="2023-03-09T00:00:00"/>
    <d v="2023-09-07T00:00:00"/>
    <x v="13"/>
    <n v="1.58"/>
    <n v="10500000000"/>
    <n v="1.48"/>
    <n v="1.52"/>
    <n v="10000000000"/>
    <n v="1.52"/>
    <n v="1.5180952380952379"/>
  </r>
  <r>
    <x v="9"/>
    <x v="1"/>
    <s v="KHR"/>
    <x v="7"/>
    <d v="2023-03-09T00:00:00"/>
    <d v="2024-03-07T00:00:00"/>
    <x v="13"/>
    <n v="1.6"/>
    <n v="10500000000"/>
    <n v="1.5"/>
    <n v="1.6"/>
    <n v="10000000000"/>
    <n v="1.6"/>
    <n v="1.5952380952380949"/>
  </r>
  <r>
    <x v="9"/>
    <x v="1"/>
    <s v="USD"/>
    <x v="2"/>
    <d v="2023-03-09T00:00:00"/>
    <d v="2023-03-16T00:00:00"/>
    <x v="17"/>
    <n v="0.95"/>
    <n v="80250000"/>
    <n v="0.61"/>
    <n v="0.95"/>
    <n v="20000000"/>
    <n v="0.7"/>
    <n v="0.78984423676012505"/>
  </r>
  <r>
    <x v="9"/>
    <x v="1"/>
    <s v="USD"/>
    <x v="3"/>
    <d v="2023-03-09T00:00:00"/>
    <d v="2023-03-23T00:00:00"/>
    <x v="17"/>
    <n v="1.02"/>
    <n v="89000000"/>
    <n v="0.5"/>
    <n v="0.95"/>
    <n v="20000000"/>
    <n v="0.63"/>
    <n v="0.79067415730337076"/>
  </r>
  <r>
    <x v="9"/>
    <x v="1"/>
    <s v="USD"/>
    <x v="4"/>
    <d v="2023-03-09T00:00:00"/>
    <d v="2023-04-06T00:00:00"/>
    <x v="17"/>
    <n v="1.05"/>
    <n v="50000000"/>
    <n v="0.65"/>
    <n v="1.02"/>
    <n v="20000000"/>
    <n v="0.95"/>
    <n v="0.95099999999999996"/>
  </r>
  <r>
    <x v="9"/>
    <x v="1"/>
    <s v="USD"/>
    <x v="5"/>
    <d v="2023-03-09T00:00:00"/>
    <d v="2023-06-08T00:00:00"/>
    <x v="14"/>
    <n v="1.52"/>
    <n v="103330000"/>
    <n v="0.7"/>
    <n v="1.52"/>
    <n v="80000000"/>
    <n v="1.4"/>
    <n v="1.2547662827833159"/>
  </r>
  <r>
    <x v="9"/>
    <x v="1"/>
    <s v="USD"/>
    <x v="6"/>
    <d v="2023-03-09T00:00:00"/>
    <d v="2023-09-07T00:00:00"/>
    <x v="15"/>
    <n v="1.56"/>
    <n v="49100000"/>
    <n v="0.9"/>
    <n v="1.5"/>
    <n v="49100000"/>
    <n v="1.5"/>
    <n v="1.287169042769857"/>
  </r>
  <r>
    <x v="9"/>
    <x v="1"/>
    <s v="USD"/>
    <x v="7"/>
    <d v="2023-03-09T00:00:00"/>
    <d v="2024-03-07T00:00:00"/>
    <x v="15"/>
    <n v="1.58"/>
    <n v="49050000"/>
    <n v="1"/>
    <n v="1.58"/>
    <n v="49050000"/>
    <n v="1.58"/>
    <n v="1.2806523955147811"/>
  </r>
  <r>
    <x v="10"/>
    <x v="1"/>
    <s v="KHR"/>
    <x v="2"/>
    <d v="2023-03-23T00:00:00"/>
    <d v="2023-03-30T00:00:00"/>
    <x v="20"/>
    <n v="0.85"/>
    <n v="72000000000"/>
    <n v="0.78"/>
    <n v="0.82"/>
    <n v="60000000000"/>
    <n v="0.78"/>
    <n v="0.78611111111111109"/>
  </r>
  <r>
    <x v="10"/>
    <x v="1"/>
    <s v="KHR"/>
    <x v="3"/>
    <d v="2023-03-23T00:00:00"/>
    <d v="2023-04-06T00:00:00"/>
    <x v="20"/>
    <n v="0.9"/>
    <n v="113500000000"/>
    <n v="0.8"/>
    <n v="0.85"/>
    <n v="60000000000"/>
    <n v="0.83"/>
    <n v="0.81740088105726871"/>
  </r>
  <r>
    <x v="10"/>
    <x v="1"/>
    <s v="KHR"/>
    <x v="4"/>
    <d v="2023-03-23T00:00:00"/>
    <d v="2023-04-20T00:00:00"/>
    <x v="22"/>
    <n v="1.05"/>
    <n v="70000000000"/>
    <n v="0.95"/>
    <n v="1.05"/>
    <n v="40000000000"/>
    <n v="0.98"/>
    <n v="0.98142857142857143"/>
  </r>
  <r>
    <x v="10"/>
    <x v="1"/>
    <s v="KHR"/>
    <x v="5"/>
    <d v="2023-03-23T00:00:00"/>
    <d v="2023-06-22T00:00:00"/>
    <x v="21"/>
    <n v="1.55"/>
    <n v="20800000000"/>
    <n v="0.25"/>
    <n v="1.5"/>
    <n v="20000000000"/>
    <n v="1.48"/>
    <n v="1.46875"/>
  </r>
  <r>
    <x v="10"/>
    <x v="1"/>
    <s v="KHR"/>
    <x v="6"/>
    <d v="2023-03-23T00:00:00"/>
    <d v="2023-09-21T00:00:00"/>
    <x v="13"/>
    <n v="1.58"/>
    <n v="8199999999.999999"/>
    <n v="1.08"/>
    <n v="1.08"/>
    <n v="8199999999.999999"/>
    <n v="1.08"/>
    <n v="1.08"/>
  </r>
  <r>
    <x v="10"/>
    <x v="1"/>
    <s v="KHR"/>
    <x v="7"/>
    <d v="2023-03-23T00:00:00"/>
    <d v="2024-03-21T00:00:00"/>
    <x v="13"/>
    <n v="1.6"/>
    <m/>
    <m/>
    <m/>
    <m/>
    <m/>
    <m/>
  </r>
  <r>
    <x v="10"/>
    <x v="0"/>
    <s v="KHR"/>
    <x v="1"/>
    <d v="2023-03-24T00:00:00"/>
    <d v="2026-03-24T00:00:00"/>
    <x v="0"/>
    <n v="4.2"/>
    <n v="4000000000"/>
    <n v="4.5"/>
    <n v="4.5"/>
    <n v="4000000000"/>
    <s v="-"/>
    <n v="4.5"/>
  </r>
  <r>
    <x v="10"/>
    <x v="1"/>
    <s v="USD"/>
    <x v="2"/>
    <d v="2023-03-23T00:00:00"/>
    <d v="2023-03-30T00:00:00"/>
    <x v="18"/>
    <n v="0.75"/>
    <n v="49000000"/>
    <n v="0.3"/>
    <n v="0.7"/>
    <n v="10000000"/>
    <n v="0.3"/>
    <n v="0.5418367346938775"/>
  </r>
  <r>
    <x v="10"/>
    <x v="1"/>
    <s v="USD"/>
    <x v="3"/>
    <d v="2023-03-23T00:00:00"/>
    <d v="2023-04-06T00:00:00"/>
    <x v="18"/>
    <n v="0.82"/>
    <n v="64050000"/>
    <n v="0.3"/>
    <n v="0.75"/>
    <n v="10000000"/>
    <n v="0.3"/>
    <n v="0.58356752537080403"/>
  </r>
  <r>
    <x v="10"/>
    <x v="1"/>
    <s v="USD"/>
    <x v="4"/>
    <d v="2023-03-23T00:00:00"/>
    <d v="2023-04-20T00:00:00"/>
    <x v="18"/>
    <n v="0.85"/>
    <n v="39000000"/>
    <n v="0.47"/>
    <n v="0.8"/>
    <n v="10000000"/>
    <n v="0.6"/>
    <n v="0.65974358974358971"/>
  </r>
  <r>
    <x v="10"/>
    <x v="1"/>
    <s v="USD"/>
    <x v="5"/>
    <d v="2023-03-23T00:00:00"/>
    <d v="2023-06-22T00:00:00"/>
    <x v="14"/>
    <n v="1.32"/>
    <n v="91370000"/>
    <n v="0.25"/>
    <n v="1.32"/>
    <n v="80000000"/>
    <n v="1.3"/>
    <n v="1.1131607748714021"/>
  </r>
  <r>
    <x v="10"/>
    <x v="1"/>
    <s v="USD"/>
    <x v="6"/>
    <d v="2023-03-23T00:00:00"/>
    <d v="2023-09-21T00:00:00"/>
    <x v="23"/>
    <n v="1.36"/>
    <n v="59000000"/>
    <n v="0.86"/>
    <n v="1.3"/>
    <n v="45000000"/>
    <n v="1.3"/>
    <n v="1.136271186440678"/>
  </r>
  <r>
    <x v="10"/>
    <x v="1"/>
    <s v="USD"/>
    <x v="7"/>
    <d v="2023-03-23T00:00:00"/>
    <d v="2024-03-21T00:00:00"/>
    <x v="23"/>
    <n v="1.38"/>
    <n v="27500000"/>
    <n v="1.3"/>
    <n v="1.38"/>
    <n v="27500000"/>
    <n v="1.38"/>
    <n v="1.334545454545454"/>
  </r>
  <r>
    <x v="11"/>
    <x v="1"/>
    <s v="KHR"/>
    <x v="2"/>
    <d v="2023-04-06T00:00:00"/>
    <d v="2023-04-13T00:00:00"/>
    <x v="24"/>
    <n v="0.8"/>
    <n v="85000000000"/>
    <n v="0.65"/>
    <n v="0.75"/>
    <n v="55000000000"/>
    <n v="0.73"/>
    <n v="0.71352941176470586"/>
  </r>
  <r>
    <x v="11"/>
    <x v="1"/>
    <s v="KHR"/>
    <x v="3"/>
    <d v="2023-04-06T00:00:00"/>
    <d v="2023-04-20T00:00:00"/>
    <x v="24"/>
    <n v="0.85"/>
    <n v="115000000000"/>
    <n v="0.7"/>
    <n v="0.78"/>
    <n v="55000000000"/>
    <n v="0.7"/>
    <n v="0.73826086956521741"/>
  </r>
  <r>
    <x v="11"/>
    <x v="1"/>
    <s v="KHR"/>
    <x v="4"/>
    <d v="2023-04-06T00:00:00"/>
    <d v="2023-05-04T00:00:00"/>
    <x v="22"/>
    <n v="1"/>
    <n v="95000000000"/>
    <n v="0.8"/>
    <n v="0.93"/>
    <n v="40000000000"/>
    <n v="0.85"/>
    <n v="0.87578947368421056"/>
  </r>
  <r>
    <x v="11"/>
    <x v="1"/>
    <s v="KHR"/>
    <x v="5"/>
    <d v="2023-04-06T00:00:00"/>
    <d v="2023-07-06T00:00:00"/>
    <x v="21"/>
    <n v="1.5"/>
    <n v="21433000000"/>
    <n v="0.9"/>
    <n v="1.5"/>
    <n v="20000000000"/>
    <n v="1.43"/>
    <n v="1.4178836373816079"/>
  </r>
  <r>
    <x v="11"/>
    <x v="1"/>
    <s v="KHR"/>
    <x v="6"/>
    <d v="2023-04-06T00:00:00"/>
    <d v="2023-10-05T00:00:00"/>
    <x v="25"/>
    <n v="1.53"/>
    <m/>
    <m/>
    <m/>
    <m/>
    <m/>
    <m/>
  </r>
  <r>
    <x v="11"/>
    <x v="1"/>
    <s v="KHR"/>
    <x v="7"/>
    <d v="2023-04-06T00:00:00"/>
    <d v="2024-04-04T00:00:00"/>
    <x v="25"/>
    <n v="0.55000000000000004"/>
    <m/>
    <m/>
    <m/>
    <m/>
    <m/>
    <m/>
  </r>
  <r>
    <x v="11"/>
    <x v="1"/>
    <s v="USD"/>
    <x v="2"/>
    <d v="2023-04-06T00:00:00"/>
    <d v="2023-04-13T00:00:00"/>
    <x v="26"/>
    <n v="0.55000000000000004"/>
    <n v="34000000"/>
    <n v="0.2"/>
    <n v="0.5"/>
    <n v="5000000"/>
    <n v="0.27"/>
    <n v="0.34558823529411759"/>
  </r>
  <r>
    <x v="11"/>
    <x v="1"/>
    <s v="USD"/>
    <x v="3"/>
    <d v="2023-04-06T00:00:00"/>
    <d v="2023-04-20T00:00:00"/>
    <x v="26"/>
    <n v="0.62"/>
    <n v="34000000"/>
    <n v="0.2"/>
    <n v="0.5"/>
    <n v="5000000"/>
    <n v="0.3"/>
    <n v="0.3926470588235294"/>
  </r>
  <r>
    <x v="11"/>
    <x v="1"/>
    <s v="USD"/>
    <x v="4"/>
    <d v="2023-04-06T00:00:00"/>
    <d v="2023-05-04T00:00:00"/>
    <x v="26"/>
    <n v="0.65"/>
    <n v="24000000"/>
    <n v="0.3"/>
    <n v="0.55000000000000004"/>
    <n v="5000000"/>
    <n v="0.4"/>
    <n v="0.46041666666666659"/>
  </r>
  <r>
    <x v="11"/>
    <x v="1"/>
    <s v="USD"/>
    <x v="5"/>
    <d v="2023-04-06T00:00:00"/>
    <d v="2023-07-06T00:00:00"/>
    <x v="14"/>
    <n v="1.1200000000000001"/>
    <n v="44870000"/>
    <n v="0.5"/>
    <n v="1.1200000000000001"/>
    <n v="44870000"/>
    <n v="1.1200000000000001"/>
    <n v="1.068183641631379"/>
  </r>
  <r>
    <x v="11"/>
    <x v="1"/>
    <s v="USD"/>
    <x v="6"/>
    <d v="2023-04-06T00:00:00"/>
    <d v="2023-10-05T00:00:00"/>
    <x v="27"/>
    <n v="1.1599999999999999"/>
    <m/>
    <m/>
    <m/>
    <m/>
    <m/>
    <m/>
  </r>
  <r>
    <x v="11"/>
    <x v="1"/>
    <s v="USD"/>
    <x v="7"/>
    <d v="2023-04-06T00:00:00"/>
    <d v="2024-04-04T00:00:00"/>
    <x v="23"/>
    <n v="1.18"/>
    <n v="2100000"/>
    <n v="1.17"/>
    <n v="1.18"/>
    <n v="2100000"/>
    <n v="1.18"/>
    <n v="1.17047619047619"/>
  </r>
  <r>
    <x v="12"/>
    <x v="1"/>
    <s v="KHR"/>
    <x v="2"/>
    <d v="2023-04-20T00:00:00"/>
    <d v="2023-04-27T00:00:00"/>
    <x v="24"/>
    <n v="0.8"/>
    <n v="127000000000"/>
    <n v="0.65"/>
    <n v="0.79"/>
    <n v="55000000000"/>
    <n v="0.71"/>
    <n v="0.7200787401574803"/>
  </r>
  <r>
    <x v="12"/>
    <x v="1"/>
    <s v="KHR"/>
    <x v="3"/>
    <d v="2023-04-20T00:00:00"/>
    <d v="2023-05-04T00:00:00"/>
    <x v="24"/>
    <n v="0.85"/>
    <n v="135000000000"/>
    <n v="0.65"/>
    <n v="0.84"/>
    <n v="55000000000"/>
    <n v="0.76"/>
    <n v="0.75111111111111106"/>
  </r>
  <r>
    <x v="12"/>
    <x v="1"/>
    <s v="KHR"/>
    <x v="4"/>
    <d v="2023-04-20T00:00:00"/>
    <d v="2023-05-18T00:00:00"/>
    <x v="22"/>
    <n v="1"/>
    <n v="72000000000"/>
    <n v="0.85"/>
    <n v="0.91"/>
    <n v="40000000000"/>
    <n v="0.91"/>
    <n v="0.8833333333333333"/>
  </r>
  <r>
    <x v="12"/>
    <x v="1"/>
    <s v="KHR"/>
    <x v="5"/>
    <d v="2023-04-20T00:00:00"/>
    <d v="2023-07-20T00:00:00"/>
    <x v="21"/>
    <n v="1.5"/>
    <n v="32070000000"/>
    <n v="1"/>
    <n v="1.42"/>
    <n v="20000000000"/>
    <n v="1.42"/>
    <n v="1.4034705332086059"/>
  </r>
  <r>
    <x v="12"/>
    <x v="1"/>
    <s v="KHR"/>
    <x v="6"/>
    <d v="2023-04-20T00:00:00"/>
    <d v="2023-10-19T00:00:00"/>
    <x v="25"/>
    <n v="1.53"/>
    <n v="2000000000"/>
    <n v="1.02"/>
    <n v="1.02"/>
    <n v="2000000000"/>
    <n v="1.02"/>
    <n v="1.02"/>
  </r>
  <r>
    <x v="12"/>
    <x v="1"/>
    <s v="KHR"/>
    <x v="7"/>
    <d v="2023-04-20T00:00:00"/>
    <d v="2024-04-18T00:00:00"/>
    <x v="25"/>
    <n v="0.55000000000000004"/>
    <m/>
    <m/>
    <m/>
    <m/>
    <m/>
    <m/>
  </r>
  <r>
    <x v="12"/>
    <x v="0"/>
    <s v="KHR"/>
    <x v="0"/>
    <d v="2023-04-21T00:00:00"/>
    <d v="2024-04-20T00:00:00"/>
    <x v="0"/>
    <n v="3.48"/>
    <n v="4000000000"/>
    <n v="3.6"/>
    <n v="3.6"/>
    <n v="4000000000"/>
    <s v="-"/>
    <n v="3.6"/>
  </r>
  <r>
    <x v="12"/>
    <x v="1"/>
    <s v="USD"/>
    <x v="2"/>
    <d v="2023-04-20T00:00:00"/>
    <d v="2023-04-27T00:00:00"/>
    <x v="26"/>
    <n v="0.55000000000000004"/>
    <n v="19900000"/>
    <n v="0.2"/>
    <n v="0.41"/>
    <n v="5000000"/>
    <n v="0.2"/>
    <n v="0.2527638190954774"/>
  </r>
  <r>
    <x v="12"/>
    <x v="1"/>
    <s v="USD"/>
    <x v="3"/>
    <d v="2023-04-20T00:00:00"/>
    <d v="2023-05-04T00:00:00"/>
    <x v="26"/>
    <n v="0.62"/>
    <n v="19900000"/>
    <n v="0.2"/>
    <n v="0.48"/>
    <n v="5000000"/>
    <n v="0.2"/>
    <n v="0.28291457286432159"/>
  </r>
  <r>
    <x v="12"/>
    <x v="1"/>
    <s v="USD"/>
    <x v="4"/>
    <d v="2023-04-20T00:00:00"/>
    <d v="2023-05-18T00:00:00"/>
    <x v="26"/>
    <n v="0.65"/>
    <n v="14900000"/>
    <n v="0.3"/>
    <n v="0.51"/>
    <n v="5000000"/>
    <n v="0.3"/>
    <n v="0.37046979865771812"/>
  </r>
  <r>
    <x v="12"/>
    <x v="1"/>
    <s v="USD"/>
    <x v="5"/>
    <d v="2023-04-20T00:00:00"/>
    <d v="2023-07-20T00:00:00"/>
    <x v="28"/>
    <n v="1.1200000000000001"/>
    <n v="32101999.999999996"/>
    <n v="0.7"/>
    <n v="1.1200000000000001"/>
    <n v="32101999.999999996"/>
    <n v="1.1200000000000001"/>
    <n v="0.98538408821880263"/>
  </r>
  <r>
    <x v="12"/>
    <x v="1"/>
    <s v="USD"/>
    <x v="6"/>
    <d v="2023-04-20T00:00:00"/>
    <d v="2023-10-19T00:00:00"/>
    <x v="27"/>
    <n v="1.1599999999999999"/>
    <n v="22200000"/>
    <n v="0.66"/>
    <n v="1.05"/>
    <n v="22200000"/>
    <n v="1.05"/>
    <n v="0.91846846846846841"/>
  </r>
  <r>
    <x v="12"/>
    <x v="1"/>
    <s v="USD"/>
    <x v="7"/>
    <d v="2023-04-20T00:00:00"/>
    <d v="2024-04-18T00:00:00"/>
    <x v="23"/>
    <n v="1.18"/>
    <n v="11270000"/>
    <n v="1"/>
    <n v="1.1499999999999999"/>
    <n v="11270000"/>
    <n v="1.1499999999999999"/>
    <n v="1.140534161490683"/>
  </r>
  <r>
    <x v="13"/>
    <x v="1"/>
    <s v="KHR"/>
    <x v="2"/>
    <d v="2023-05-05T00:00:00"/>
    <d v="2023-05-12T00:00:00"/>
    <x v="24"/>
    <n v="0.7"/>
    <n v="95000000000"/>
    <n v="0.55000000000000004"/>
    <n v="0.61"/>
    <n v="95000000000"/>
    <n v="0.61"/>
    <n v="0.58473684210526311"/>
  </r>
  <r>
    <x v="13"/>
    <x v="1"/>
    <s v="KHR"/>
    <x v="3"/>
    <d v="2023-05-05T00:00:00"/>
    <d v="2023-05-19T00:00:00"/>
    <x v="24"/>
    <n v="0.75"/>
    <n v="95000000000"/>
    <n v="0.57999999999999996"/>
    <n v="0.66"/>
    <n v="95000000000"/>
    <n v="0.66"/>
    <n v="0.62631578947368416"/>
  </r>
  <r>
    <x v="13"/>
    <x v="1"/>
    <s v="KHR"/>
    <x v="4"/>
    <d v="2023-05-05T00:00:00"/>
    <d v="2023-06-02T00:00:00"/>
    <x v="22"/>
    <n v="0.9"/>
    <n v="72000000000"/>
    <n v="0.7"/>
    <n v="0.81"/>
    <n v="72000000000"/>
    <n v="0.81"/>
    <n v="0.76111111111111107"/>
  </r>
  <r>
    <x v="13"/>
    <x v="1"/>
    <s v="KHR"/>
    <x v="5"/>
    <d v="2023-05-05T00:00:00"/>
    <d v="2023-08-04T00:00:00"/>
    <x v="21"/>
    <n v="1.4"/>
    <n v="20450000000"/>
    <n v="0.7"/>
    <n v="1.4"/>
    <n v="20450000000"/>
    <n v="1.4"/>
    <n v="1.3914425427872861"/>
  </r>
  <r>
    <x v="13"/>
    <x v="1"/>
    <s v="KHR"/>
    <x v="6"/>
    <d v="2023-05-05T00:00:00"/>
    <d v="2023-11-03T00:00:00"/>
    <x v="25"/>
    <n v="1.43"/>
    <n v="5000000000"/>
    <n v="1.43"/>
    <n v="1.43"/>
    <n v="5000000000"/>
    <n v="1.43"/>
    <n v="1.43"/>
  </r>
  <r>
    <x v="13"/>
    <x v="1"/>
    <s v="KHR"/>
    <x v="7"/>
    <d v="2023-05-05T00:00:00"/>
    <d v="2024-05-03T00:00:00"/>
    <x v="25"/>
    <n v="1.45"/>
    <n v="5200000000"/>
    <n v="1.42"/>
    <n v="1.45"/>
    <n v="5200000000"/>
    <n v="1.45"/>
    <n v="1.4488461538461539"/>
  </r>
  <r>
    <x v="13"/>
    <x v="1"/>
    <s v="USD"/>
    <x v="2"/>
    <d v="2023-05-05T00:00:00"/>
    <d v="2023-05-12T00:00:00"/>
    <x v="26"/>
    <n v="0.45"/>
    <n v="11900000"/>
    <n v="0.19"/>
    <n v="0.3"/>
    <n v="5000000"/>
    <n v="0.3"/>
    <n v="0.25470588235294123"/>
  </r>
  <r>
    <x v="13"/>
    <x v="1"/>
    <s v="USD"/>
    <x v="3"/>
    <d v="2023-05-05T00:00:00"/>
    <d v="2023-05-19T00:00:00"/>
    <x v="26"/>
    <n v="0.52"/>
    <n v="11900000"/>
    <n v="0.19"/>
    <n v="0.37"/>
    <n v="5000000"/>
    <n v="0.3"/>
    <n v="0.28411764705882347"/>
  </r>
  <r>
    <x v="13"/>
    <x v="1"/>
    <s v="USD"/>
    <x v="4"/>
    <d v="2023-05-05T00:00:00"/>
    <d v="2023-06-02T00:00:00"/>
    <x v="26"/>
    <n v="0.55000000000000004"/>
    <n v="14900000"/>
    <n v="0.25"/>
    <n v="0.4"/>
    <n v="5000000"/>
    <n v="0.25"/>
    <n v="0.31677852348993291"/>
  </r>
  <r>
    <x v="13"/>
    <x v="1"/>
    <s v="USD"/>
    <x v="5"/>
    <d v="2023-05-05T00:00:00"/>
    <d v="2023-08-04T00:00:00"/>
    <x v="28"/>
    <n v="1.1200000000000001"/>
    <n v="43105000"/>
    <n v="0.5"/>
    <n v="1.02"/>
    <n v="43105000"/>
    <n v="1.02"/>
    <n v="0.80588214824266335"/>
  </r>
  <r>
    <x v="13"/>
    <x v="1"/>
    <s v="USD"/>
    <x v="6"/>
    <d v="2023-05-05T00:00:00"/>
    <d v="2023-11-03T00:00:00"/>
    <x v="27"/>
    <n v="1.06"/>
    <n v="19500000"/>
    <n v="0.7"/>
    <n v="1.05"/>
    <n v="19500000"/>
    <n v="1.05"/>
    <n v="0.78538461538461535"/>
  </r>
  <r>
    <x v="13"/>
    <x v="1"/>
    <s v="USD"/>
    <x v="7"/>
    <d v="2023-05-05T00:00:00"/>
    <d v="2024-05-03T00:00:00"/>
    <x v="23"/>
    <n v="1.08"/>
    <n v="12350000"/>
    <n v="0.75"/>
    <n v="1.08"/>
    <n v="12350000"/>
    <n v="1.08"/>
    <n v="0.81028340080971661"/>
  </r>
  <r>
    <x v="14"/>
    <x v="1"/>
    <s v="KHR"/>
    <x v="2"/>
    <d v="2023-05-18T00:00:00"/>
    <d v="2023-05-25T00:00:00"/>
    <x v="24"/>
    <n v="0.7"/>
    <n v="115000000000"/>
    <n v="0.46"/>
    <n v="0.6"/>
    <n v="55000000000"/>
    <n v="0.59"/>
    <n v="0.55000000000000004"/>
  </r>
  <r>
    <x v="14"/>
    <x v="1"/>
    <s v="KHR"/>
    <x v="3"/>
    <d v="2023-05-18T00:00:00"/>
    <d v="2023-06-01T00:00:00"/>
    <x v="24"/>
    <n v="0.75"/>
    <n v="130000000000"/>
    <n v="0.48"/>
    <n v="0.7"/>
    <n v="55000000000"/>
    <n v="0.65"/>
    <n v="0.61115384615384616"/>
  </r>
  <r>
    <x v="14"/>
    <x v="1"/>
    <s v="KHR"/>
    <x v="4"/>
    <d v="2023-05-18T00:00:00"/>
    <d v="2023-06-15T00:00:00"/>
    <x v="22"/>
    <n v="0.9"/>
    <n v="97000000000"/>
    <n v="0.6"/>
    <n v="0.8"/>
    <n v="40000000000"/>
    <n v="0.75"/>
    <n v="0.72113402061855669"/>
  </r>
  <r>
    <x v="14"/>
    <x v="1"/>
    <s v="KHR"/>
    <x v="5"/>
    <d v="2023-05-18T00:00:00"/>
    <d v="2023-08-17T00:00:00"/>
    <x v="29"/>
    <n v="1.33"/>
    <n v="50400000000"/>
    <n v="1.32"/>
    <n v="1.33"/>
    <n v="50000000000"/>
    <n v="1.33"/>
    <n v="1.258631921824104"/>
  </r>
  <r>
    <x v="14"/>
    <x v="1"/>
    <s v="KHR"/>
    <x v="6"/>
    <d v="2023-05-18T00:00:00"/>
    <d v="2023-11-16T00:00:00"/>
    <x v="25"/>
    <n v="1.43"/>
    <m/>
    <m/>
    <m/>
    <m/>
    <m/>
    <m/>
  </r>
  <r>
    <x v="14"/>
    <x v="1"/>
    <s v="KHR"/>
    <x v="7"/>
    <d v="2023-05-18T00:00:00"/>
    <d v="2024-05-16T00:00:00"/>
    <x v="25"/>
    <n v="1.45"/>
    <n v="200000000"/>
    <n v="0.75"/>
    <n v="0.75"/>
    <n v="200000000"/>
    <n v="0.75"/>
    <n v="0.75"/>
  </r>
  <r>
    <x v="14"/>
    <x v="1"/>
    <s v="USD"/>
    <x v="2"/>
    <d v="2023-05-18T00:00:00"/>
    <d v="2023-05-25T00:00:00"/>
    <x v="26"/>
    <n v="0.45"/>
    <n v="6900000"/>
    <n v="0.19"/>
    <n v="0.25"/>
    <n v="5000000"/>
    <n v="0.25"/>
    <n v="0.2073913043478261"/>
  </r>
  <r>
    <x v="14"/>
    <x v="1"/>
    <s v="USD"/>
    <x v="3"/>
    <d v="2023-05-18T00:00:00"/>
    <d v="2023-06-01T00:00:00"/>
    <x v="26"/>
    <n v="0.52"/>
    <n v="4900000"/>
    <n v="0.19"/>
    <n v="0.3"/>
    <n v="4900000"/>
    <n v="0.25"/>
    <n v="0.24630252100840341"/>
  </r>
  <r>
    <x v="14"/>
    <x v="1"/>
    <s v="USD"/>
    <x v="4"/>
    <d v="2023-05-18T00:00:00"/>
    <d v="2023-06-15T00:00:00"/>
    <x v="26"/>
    <n v="0.55000000000000004"/>
    <n v="6900000"/>
    <n v="0.28999999999999998"/>
    <n v="0.3"/>
    <n v="5000000"/>
    <n v="0.3"/>
    <n v="0.29289855072463772"/>
  </r>
  <r>
    <x v="14"/>
    <x v="1"/>
    <s v="USD"/>
    <x v="5"/>
    <d v="2023-05-18T00:00:00"/>
    <d v="2023-08-17T00:00:00"/>
    <x v="27"/>
    <n v="1.02"/>
    <n v="18460000"/>
    <n v="0.75"/>
    <n v="1.02"/>
    <n v="18460000"/>
    <n v="1.02"/>
    <n v="0.8503791982665222"/>
  </r>
  <r>
    <x v="14"/>
    <x v="1"/>
    <s v="USD"/>
    <x v="6"/>
    <d v="2023-05-18T00:00:00"/>
    <d v="2023-11-16T00:00:00"/>
    <x v="27"/>
    <n v="1.06"/>
    <n v="21500000"/>
    <n v="0.9"/>
    <n v="1.06"/>
    <n v="21500000"/>
    <n v="1.06"/>
    <n v="1.0013953488372089"/>
  </r>
  <r>
    <x v="14"/>
    <x v="1"/>
    <s v="USD"/>
    <x v="7"/>
    <d v="2023-05-18T00:00:00"/>
    <d v="2024-05-16T00:00:00"/>
    <x v="23"/>
    <n v="1.08"/>
    <n v="16040000"/>
    <n v="0.5"/>
    <n v="1.08"/>
    <n v="16040000"/>
    <n v="1.08"/>
    <n v="1.0251371571072321"/>
  </r>
  <r>
    <x v="15"/>
    <x v="0"/>
    <s v="KHR"/>
    <x v="8"/>
    <d v="2023-05-26T00:00:00"/>
    <d v="2025-05-26T00:00:00"/>
    <x v="0"/>
    <n v="4"/>
    <n v="4000000000"/>
    <n v="4"/>
    <n v="4"/>
    <n v="4000000000"/>
    <s v="-"/>
    <n v="4"/>
  </r>
  <r>
    <x v="16"/>
    <x v="1"/>
    <s v="KHR"/>
    <x v="2"/>
    <d v="2023-06-01T00:00:00"/>
    <d v="2023-06-08T00:00:00"/>
    <x v="24"/>
    <n v="0.7"/>
    <n v="150000000000"/>
    <n v="0.45"/>
    <n v="0.69"/>
    <n v="55000000000"/>
    <n v="0.57999999999999996"/>
    <n v="0.57566666666666666"/>
  </r>
  <r>
    <x v="16"/>
    <x v="1"/>
    <s v="KHR"/>
    <x v="3"/>
    <d v="2023-06-01T00:00:00"/>
    <d v="2023-06-15T00:00:00"/>
    <x v="24"/>
    <n v="0.75"/>
    <n v="160000000000"/>
    <n v="0.45"/>
    <n v="0.74"/>
    <n v="55000000000"/>
    <n v="0.47"/>
    <n v="0.58937499999999998"/>
  </r>
  <r>
    <x v="16"/>
    <x v="1"/>
    <s v="KHR"/>
    <x v="4"/>
    <d v="2023-06-01T00:00:00"/>
    <d v="2023-06-29T00:00:00"/>
    <x v="29"/>
    <n v="0.9"/>
    <n v="131000000000"/>
    <n v="0.55000000000000004"/>
    <n v="0.9"/>
    <n v="50000000000"/>
    <n v="0.6"/>
    <n v="0.70496183206106866"/>
  </r>
  <r>
    <x v="16"/>
    <x v="1"/>
    <s v="KHR"/>
    <x v="5"/>
    <d v="2023-06-01T00:00:00"/>
    <d v="2023-08-31T00:00:00"/>
    <x v="30"/>
    <n v="1.4"/>
    <n v="50700000000"/>
    <n v="0.7"/>
    <n v="1.4"/>
    <n v="30000000000"/>
    <n v="1.38"/>
    <n v="1.3051282051282049"/>
  </r>
  <r>
    <x v="16"/>
    <x v="1"/>
    <s v="KHR"/>
    <x v="6"/>
    <d v="2023-06-01T00:00:00"/>
    <d v="2023-11-30T00:00:00"/>
    <x v="25"/>
    <n v="1.43"/>
    <m/>
    <m/>
    <m/>
    <m/>
    <m/>
    <m/>
  </r>
  <r>
    <x v="16"/>
    <x v="1"/>
    <s v="KHR"/>
    <x v="7"/>
    <d v="2023-06-01T00:00:00"/>
    <d v="2024-05-30T00:00:00"/>
    <x v="25"/>
    <n v="1.45"/>
    <m/>
    <m/>
    <m/>
    <m/>
    <m/>
    <m/>
  </r>
  <r>
    <x v="16"/>
    <x v="1"/>
    <s v="USD"/>
    <x v="2"/>
    <d v="2023-06-01T00:00:00"/>
    <d v="2023-06-08T00:00:00"/>
    <x v="26"/>
    <n v="0.45"/>
    <n v="4900000"/>
    <n v="0.18"/>
    <n v="0.18"/>
    <n v="4900000"/>
    <n v="0.18"/>
    <n v="0.18"/>
  </r>
  <r>
    <x v="16"/>
    <x v="1"/>
    <s v="USD"/>
    <x v="3"/>
    <d v="2023-06-01T00:00:00"/>
    <d v="2023-06-15T00:00:00"/>
    <x v="26"/>
    <n v="0.52"/>
    <n v="9950000"/>
    <n v="0.18"/>
    <n v="0.18"/>
    <n v="5000000"/>
    <n v="0.18"/>
    <n v="0.18"/>
  </r>
  <r>
    <x v="16"/>
    <x v="1"/>
    <s v="USD"/>
    <x v="4"/>
    <d v="2023-06-01T00:00:00"/>
    <d v="2023-06-29T00:00:00"/>
    <x v="26"/>
    <n v="0.55000000000000004"/>
    <n v="0"/>
    <n v="0"/>
    <n v="0"/>
    <n v="0"/>
    <n v="0"/>
    <m/>
  </r>
  <r>
    <x v="16"/>
    <x v="1"/>
    <s v="USD"/>
    <x v="5"/>
    <d v="2023-06-01T00:00:00"/>
    <d v="2023-08-31T00:00:00"/>
    <x v="27"/>
    <n v="1.02"/>
    <n v="150000"/>
    <n v="0.5"/>
    <n v="0.5"/>
    <n v="150000"/>
    <n v="0.5"/>
    <n v="0.5"/>
  </r>
  <r>
    <x v="16"/>
    <x v="1"/>
    <s v="USD"/>
    <x v="6"/>
    <d v="2023-06-01T00:00:00"/>
    <d v="2023-11-30T00:00:00"/>
    <x v="27"/>
    <n v="1.06"/>
    <n v="9000000"/>
    <n v="0.75"/>
    <n v="0.9"/>
    <n v="9000000"/>
    <n v="0.9"/>
    <n v="0.8"/>
  </r>
  <r>
    <x v="16"/>
    <x v="1"/>
    <s v="USD"/>
    <x v="7"/>
    <d v="2023-06-01T00:00:00"/>
    <d v="2024-05-30T00:00:00"/>
    <x v="23"/>
    <n v="1.08"/>
    <n v="8000000"/>
    <n v="0.9"/>
    <n v="1.08"/>
    <n v="8000000"/>
    <n v="1.08"/>
    <n v="1.0125"/>
  </r>
  <r>
    <x v="17"/>
    <x v="1"/>
    <s v="KHR"/>
    <x v="2"/>
    <d v="2023-06-15T00:00:00"/>
    <d v="2023-06-22T00:00:00"/>
    <x v="20"/>
    <n v="0.7"/>
    <n v="140000000000"/>
    <n v="0.4"/>
    <n v="0.6"/>
    <n v="60000000000"/>
    <n v="0.6"/>
    <n v="0.54285714285714282"/>
  </r>
  <r>
    <x v="17"/>
    <x v="1"/>
    <s v="KHR"/>
    <x v="3"/>
    <d v="2023-06-15T00:00:00"/>
    <d v="2023-06-29T00:00:00"/>
    <x v="20"/>
    <n v="0.75"/>
    <n v="178000000000"/>
    <n v="0.42"/>
    <n v="0.65"/>
    <n v="60000000000"/>
    <n v="0.55000000000000004"/>
    <n v="0.56573033707865172"/>
  </r>
  <r>
    <x v="17"/>
    <x v="1"/>
    <s v="KHR"/>
    <x v="4"/>
    <d v="2023-06-15T00:00:00"/>
    <d v="2023-07-13T00:00:00"/>
    <x v="20"/>
    <n v="0.9"/>
    <n v="96000000000"/>
    <n v="0.6"/>
    <n v="0.8"/>
    <n v="60000000000"/>
    <n v="0.8"/>
    <n v="0.72499999999999998"/>
  </r>
  <r>
    <x v="17"/>
    <x v="1"/>
    <s v="KHR"/>
    <x v="5"/>
    <d v="2023-06-15T00:00:00"/>
    <d v="2023-09-14T00:00:00"/>
    <x v="22"/>
    <n v="1.4"/>
    <n v="74170000000"/>
    <n v="0.7"/>
    <n v="1.36"/>
    <n v="40000000000"/>
    <n v="1.36"/>
    <n v="1.2721046245112579"/>
  </r>
  <r>
    <x v="17"/>
    <x v="1"/>
    <s v="KHR"/>
    <x v="6"/>
    <d v="2023-06-15T00:00:00"/>
    <d v="2023-12-14T00:00:00"/>
    <x v="25"/>
    <n v="1.43"/>
    <m/>
    <m/>
    <m/>
    <m/>
    <m/>
    <m/>
  </r>
  <r>
    <x v="17"/>
    <x v="1"/>
    <s v="KHR"/>
    <x v="7"/>
    <d v="2023-06-15T00:00:00"/>
    <d v="2024-06-13T00:00:00"/>
    <x v="25"/>
    <n v="1.45"/>
    <n v="400000000"/>
    <n v="1.45"/>
    <n v="1.45"/>
    <n v="400000000"/>
    <n v="1.45"/>
    <n v="1.45"/>
  </r>
  <r>
    <x v="17"/>
    <x v="0"/>
    <s v="KHR"/>
    <x v="1"/>
    <d v="2023-06-16T00:00:00"/>
    <d v="2026-06-16T00:00:00"/>
    <x v="0"/>
    <n v="4.5"/>
    <n v="4000000000"/>
    <n v="5"/>
    <n v="5"/>
    <n v="4000000000"/>
    <s v="-"/>
    <n v="5"/>
  </r>
  <r>
    <x v="17"/>
    <x v="1"/>
    <s v="USD"/>
    <x v="2"/>
    <d v="2023-06-15T00:00:00"/>
    <d v="2023-06-22T00:00:00"/>
    <x v="26"/>
    <n v="0.45"/>
    <n v="9900000"/>
    <n v="0.2"/>
    <n v="0.28999999999999998"/>
    <n v="5000000"/>
    <n v="0.2"/>
    <n v="0.24454545454545451"/>
  </r>
  <r>
    <x v="17"/>
    <x v="1"/>
    <s v="USD"/>
    <x v="3"/>
    <d v="2023-06-15T00:00:00"/>
    <d v="2023-06-29T00:00:00"/>
    <x v="26"/>
    <n v="0.52"/>
    <n v="14900000"/>
    <n v="0.23"/>
    <n v="0.39"/>
    <n v="5000000"/>
    <n v="0.23"/>
    <n v="0.30889447236180911"/>
  </r>
  <r>
    <x v="17"/>
    <x v="1"/>
    <s v="USD"/>
    <x v="4"/>
    <d v="2023-06-15T00:00:00"/>
    <d v="2023-07-13T00:00:00"/>
    <x v="26"/>
    <n v="0.55000000000000004"/>
    <n v="9900000"/>
    <n v="0.25"/>
    <n v="0.4"/>
    <n v="5000000"/>
    <n v="0.25"/>
    <n v="0.32424242424242422"/>
  </r>
  <r>
    <x v="17"/>
    <x v="1"/>
    <s v="USD"/>
    <x v="5"/>
    <d v="2023-06-15T00:00:00"/>
    <d v="2023-09-14T00:00:00"/>
    <x v="17"/>
    <n v="1.02"/>
    <n v="13950000"/>
    <n v="0.3"/>
    <n v="1"/>
    <n v="13950000"/>
    <n v="1"/>
    <n v="0.62372759856630822"/>
  </r>
  <r>
    <x v="17"/>
    <x v="1"/>
    <s v="USD"/>
    <x v="6"/>
    <d v="2023-06-15T00:00:00"/>
    <d v="2023-12-14T00:00:00"/>
    <x v="17"/>
    <n v="1.06"/>
    <n v="10000000"/>
    <n v="1.04"/>
    <n v="1.04"/>
    <n v="10000000"/>
    <n v="1.04"/>
    <n v="1.04"/>
  </r>
  <r>
    <x v="17"/>
    <x v="1"/>
    <s v="USD"/>
    <x v="7"/>
    <d v="2023-06-15T00:00:00"/>
    <d v="2024-06-13T00:00:00"/>
    <x v="31"/>
    <n v="1.08"/>
    <n v="29520000"/>
    <n v="1"/>
    <n v="1.08"/>
    <n v="25000000"/>
    <n v="1.08"/>
    <n v="1.0262195121951221"/>
  </r>
  <r>
    <x v="18"/>
    <x v="1"/>
    <s v="KHR"/>
    <x v="2"/>
    <d v="2023-06-29T00:00:00"/>
    <d v="2023-07-06T00:00:00"/>
    <x v="20"/>
    <n v="0.7"/>
    <n v="120000000000"/>
    <n v="0.39"/>
    <n v="0.6"/>
    <n v="60000000000"/>
    <n v="0.4"/>
    <n v="0.49833333333333341"/>
  </r>
  <r>
    <x v="18"/>
    <x v="1"/>
    <s v="KHR"/>
    <x v="3"/>
    <d v="2023-06-29T00:00:00"/>
    <d v="2023-07-13T00:00:00"/>
    <x v="20"/>
    <n v="0.75"/>
    <n v="150000000000"/>
    <n v="0.4"/>
    <n v="0.65"/>
    <n v="60000000000"/>
    <n v="0.42"/>
    <n v="0.53533333333333333"/>
  </r>
  <r>
    <x v="18"/>
    <x v="1"/>
    <s v="KHR"/>
    <x v="4"/>
    <d v="2023-06-29T00:00:00"/>
    <d v="2023-07-27T00:00:00"/>
    <x v="20"/>
    <n v="0.9"/>
    <n v="116000000000"/>
    <n v="0.6"/>
    <n v="0.8"/>
    <n v="60000000000"/>
    <n v="0.8"/>
    <n v="0.72068965517241379"/>
  </r>
  <r>
    <x v="18"/>
    <x v="1"/>
    <s v="KHR"/>
    <x v="5"/>
    <d v="2023-06-29T00:00:00"/>
    <d v="2023-09-28T00:00:00"/>
    <x v="29"/>
    <n v="1.4"/>
    <n v="82000000000"/>
    <n v="1.18"/>
    <n v="1.37"/>
    <n v="50000000000"/>
    <n v="1.37"/>
    <n v="1.295853658536585"/>
  </r>
  <r>
    <x v="18"/>
    <x v="1"/>
    <s v="KHR"/>
    <x v="6"/>
    <d v="2023-06-29T00:00:00"/>
    <d v="2023-12-28T00:00:00"/>
    <x v="13"/>
    <n v="1.43"/>
    <m/>
    <m/>
    <m/>
    <m/>
    <m/>
    <m/>
  </r>
  <r>
    <x v="18"/>
    <x v="1"/>
    <s v="KHR"/>
    <x v="7"/>
    <d v="2023-06-29T00:00:00"/>
    <d v="2024-06-27T00:00:00"/>
    <x v="13"/>
    <n v="1.45"/>
    <n v="200000000"/>
    <n v="1"/>
    <n v="1"/>
    <n v="200000000"/>
    <n v="1"/>
    <n v="1"/>
  </r>
  <r>
    <x v="18"/>
    <x v="1"/>
    <s v="USD"/>
    <x v="2"/>
    <d v="2023-06-29T00:00:00"/>
    <d v="2023-07-06T00:00:00"/>
    <x v="26"/>
    <n v="0.45"/>
    <n v="14900000"/>
    <n v="0.19"/>
    <n v="0.3"/>
    <n v="5000000"/>
    <n v="0.18"/>
    <n v="0.2302684563758389"/>
  </r>
  <r>
    <x v="18"/>
    <x v="1"/>
    <s v="USD"/>
    <x v="3"/>
    <d v="2023-06-29T00:00:00"/>
    <d v="2023-07-13T00:00:00"/>
    <x v="26"/>
    <n v="0.52"/>
    <n v="15900000"/>
    <n v="0.2"/>
    <n v="0.37"/>
    <n v="5000000"/>
    <n v="0.23"/>
    <n v="0.26711409395973162"/>
  </r>
  <r>
    <x v="18"/>
    <x v="1"/>
    <s v="USD"/>
    <x v="4"/>
    <d v="2023-06-29T00:00:00"/>
    <d v="2023-07-27T00:00:00"/>
    <x v="26"/>
    <n v="0.55000000000000004"/>
    <n v="14900000"/>
    <n v="0.2"/>
    <n v="0.4"/>
    <n v="5000000"/>
    <n v="0.25"/>
    <n v="0.28389261744966438"/>
  </r>
  <r>
    <x v="18"/>
    <x v="1"/>
    <s v="USD"/>
    <x v="5"/>
    <d v="2023-06-29T00:00:00"/>
    <d v="2023-09-28T00:00:00"/>
    <x v="17"/>
    <n v="1.02"/>
    <n v="21995000"/>
    <n v="0.7"/>
    <n v="1.01"/>
    <n v="20000000"/>
    <n v="1.01"/>
    <n v="0.95462605137531253"/>
  </r>
  <r>
    <x v="18"/>
    <x v="1"/>
    <s v="USD"/>
    <x v="6"/>
    <d v="2023-06-29T00:00:00"/>
    <d v="2023-12-28T00:00:00"/>
    <x v="17"/>
    <n v="1.06"/>
    <n v="5500000"/>
    <n v="0.95"/>
    <n v="0.95"/>
    <n v="5500000"/>
    <n v="0.95"/>
    <n v="0.95"/>
  </r>
  <r>
    <x v="18"/>
    <x v="1"/>
    <s v="USD"/>
    <x v="7"/>
    <d v="2023-06-29T00:00:00"/>
    <d v="2024-06-27T00:00:00"/>
    <x v="31"/>
    <n v="1.08"/>
    <n v="2049999.9999999998"/>
    <n v="0.6"/>
    <n v="0.95"/>
    <n v="2049999.9999999998"/>
    <n v="0.95"/>
    <n v="0.94146341463414629"/>
  </r>
  <r>
    <x v="19"/>
    <x v="1"/>
    <s v="KHR"/>
    <x v="2"/>
    <d v="2023-07-13T00:00:00"/>
    <d v="2023-07-20T00:00:00"/>
    <x v="20"/>
    <n v="0.75"/>
    <n v="120000000000"/>
    <n v="0.39"/>
    <n v="0.63"/>
    <n v="60000000000"/>
    <n v="0.5"/>
    <n v="0.54666666666666663"/>
  </r>
  <r>
    <x v="19"/>
    <x v="1"/>
    <s v="KHR"/>
    <x v="3"/>
    <d v="2023-07-13T00:00:00"/>
    <d v="2023-07-27T00:00:00"/>
    <x v="20"/>
    <n v="0.8"/>
    <n v="125000000000"/>
    <n v="0.4"/>
    <n v="0.68"/>
    <n v="60000000000"/>
    <n v="0.6"/>
    <n v="0.60240000000000005"/>
  </r>
  <r>
    <x v="19"/>
    <x v="1"/>
    <s v="KHR"/>
    <x v="4"/>
    <d v="2023-07-13T00:00:00"/>
    <d v="2023-08-10T00:00:00"/>
    <x v="19"/>
    <n v="0.95"/>
    <n v="155000000000"/>
    <n v="0.75"/>
    <n v="0.83"/>
    <n v="80000000000"/>
    <n v="0.83"/>
    <n v="0.8106451612903226"/>
  </r>
  <r>
    <x v="19"/>
    <x v="1"/>
    <s v="KHR"/>
    <x v="5"/>
    <d v="2023-07-13T00:00:00"/>
    <d v="2023-10-12T00:00:00"/>
    <x v="20"/>
    <n v="1.45"/>
    <n v="101850000000"/>
    <n v="1"/>
    <n v="1.41"/>
    <n v="60000000000"/>
    <n v="1.41"/>
    <n v="1.3224938635247909"/>
  </r>
  <r>
    <x v="19"/>
    <x v="1"/>
    <s v="KHR"/>
    <x v="6"/>
    <d v="2023-07-13T00:00:00"/>
    <d v="2024-01-11T00:00:00"/>
    <x v="13"/>
    <n v="1.48"/>
    <n v="1000000000"/>
    <n v="0.5"/>
    <n v="0.5"/>
    <n v="1000000000"/>
    <n v="0.5"/>
    <n v="0.5"/>
  </r>
  <r>
    <x v="19"/>
    <x v="1"/>
    <s v="KHR"/>
    <x v="7"/>
    <d v="2023-07-13T00:00:00"/>
    <d v="2024-07-11T00:00:00"/>
    <x v="13"/>
    <n v="1.5"/>
    <m/>
    <m/>
    <m/>
    <m/>
    <m/>
    <m/>
  </r>
  <r>
    <x v="19"/>
    <x v="1"/>
    <s v="USD"/>
    <x v="2"/>
    <d v="2023-07-13T00:00:00"/>
    <d v="2023-07-20T00:00:00"/>
    <x v="26"/>
    <n v="0.45"/>
    <n v="15900000"/>
    <n v="0.18"/>
    <n v="0.45"/>
    <n v="5000000"/>
    <n v="0.3"/>
    <n v="0.24723270440251571"/>
  </r>
  <r>
    <x v="19"/>
    <x v="1"/>
    <s v="USD"/>
    <x v="3"/>
    <d v="2023-07-13T00:00:00"/>
    <d v="2023-07-27T00:00:00"/>
    <x v="26"/>
    <n v="0.52"/>
    <n v="14900000"/>
    <n v="0.2"/>
    <n v="0.52"/>
    <n v="5000000"/>
    <n v="0.2"/>
    <n v="0.28301886792452829"/>
  </r>
  <r>
    <x v="19"/>
    <x v="1"/>
    <s v="USD"/>
    <x v="4"/>
    <d v="2023-07-13T00:00:00"/>
    <d v="2023-08-10T00:00:00"/>
    <x v="26"/>
    <n v="0.55000000000000004"/>
    <n v="14900000"/>
    <n v="0.2"/>
    <n v="0.43"/>
    <n v="5000000"/>
    <n v="0.23"/>
    <n v="0.287248322147651"/>
  </r>
  <r>
    <x v="19"/>
    <x v="1"/>
    <s v="USD"/>
    <x v="5"/>
    <d v="2023-07-13T00:00:00"/>
    <d v="2023-10-12T00:00:00"/>
    <x v="17"/>
    <n v="1.02"/>
    <n v="22000000"/>
    <n v="0.8"/>
    <n v="1.02"/>
    <n v="20000000"/>
    <n v="1.02"/>
    <n v="0.95286363636363636"/>
  </r>
  <r>
    <x v="19"/>
    <x v="1"/>
    <s v="USD"/>
    <x v="6"/>
    <d v="2023-07-13T00:00:00"/>
    <d v="2024-01-11T00:00:00"/>
    <x v="17"/>
    <n v="1.06"/>
    <n v="13500000"/>
    <n v="0.5"/>
    <n v="0.9"/>
    <n v="13500000"/>
    <n v="0.9"/>
    <n v="0.79629629629629628"/>
  </r>
  <r>
    <x v="19"/>
    <x v="1"/>
    <s v="USD"/>
    <x v="7"/>
    <d v="2023-07-13T00:00:00"/>
    <d v="2024-07-11T00:00:00"/>
    <x v="31"/>
    <n v="1.08"/>
    <n v="11750000"/>
    <n v="1"/>
    <n v="1.08"/>
    <n v="11750000"/>
    <n v="1.08"/>
    <n v="1.036382978723404"/>
  </r>
  <r>
    <x v="20"/>
    <x v="0"/>
    <s v="KHR"/>
    <x v="0"/>
    <d v="2023-07-21T00:00:00"/>
    <d v="2024-07-21T00:00:00"/>
    <x v="0"/>
    <n v="3.48"/>
    <n v="28000000000"/>
    <n v="3.6"/>
    <n v="3.8"/>
    <n v="28000000000"/>
    <s v="-"/>
    <n v="3.70714285714286"/>
  </r>
  <r>
    <x v="21"/>
    <x v="1"/>
    <s v="KHR"/>
    <x v="2"/>
    <d v="2023-07-27T00:00:00"/>
    <d v="2023-08-03T00:00:00"/>
    <x v="20"/>
    <n v="0.75"/>
    <n v="130000000000"/>
    <n v="0.45"/>
    <n v="0.63"/>
    <n v="60000000000"/>
    <n v="0.5"/>
    <n v="0.54461538461538461"/>
  </r>
  <r>
    <x v="21"/>
    <x v="1"/>
    <s v="KHR"/>
    <x v="3"/>
    <d v="2023-07-27T00:00:00"/>
    <d v="2023-08-10T00:00:00"/>
    <x v="20"/>
    <n v="0.8"/>
    <n v="155000000000"/>
    <n v="0.5"/>
    <n v="0.68"/>
    <n v="60000000000"/>
    <n v="0.6"/>
    <n v="0.60516129032258059"/>
  </r>
  <r>
    <x v="21"/>
    <x v="1"/>
    <s v="KHR"/>
    <x v="4"/>
    <d v="2023-07-27T00:00:00"/>
    <d v="2023-08-24T00:00:00"/>
    <x v="19"/>
    <n v="0.95"/>
    <n v="130000000000"/>
    <n v="0.75"/>
    <n v="0.83"/>
    <n v="80000000000"/>
    <n v="0.83"/>
    <n v="0.81461538461538463"/>
  </r>
  <r>
    <x v="21"/>
    <x v="1"/>
    <s v="KHR"/>
    <x v="5"/>
    <d v="2023-07-27T00:00:00"/>
    <d v="2023-10-26T00:00:00"/>
    <x v="19"/>
    <n v="1.45"/>
    <n v="122200000000"/>
    <n v="0.7"/>
    <n v="1.4"/>
    <n v="80000000000"/>
    <n v="1.33"/>
    <n v="1.2869476268412441"/>
  </r>
  <r>
    <x v="21"/>
    <x v="1"/>
    <s v="KHR"/>
    <x v="6"/>
    <d v="2023-07-27T00:00:00"/>
    <d v="2024-01-25T00:00:00"/>
    <x v="13"/>
    <n v="1.48"/>
    <n v="200000000"/>
    <n v="0.9"/>
    <n v="0.9"/>
    <n v="200000000"/>
    <n v="0.9"/>
    <n v="0.9"/>
  </r>
  <r>
    <x v="21"/>
    <x v="1"/>
    <s v="KHR"/>
    <x v="7"/>
    <d v="2023-07-27T00:00:00"/>
    <d v="2024-07-25T00:00:00"/>
    <x v="13"/>
    <n v="1.5"/>
    <m/>
    <m/>
    <m/>
    <m/>
    <m/>
    <m/>
  </r>
  <r>
    <x v="21"/>
    <x v="1"/>
    <s v="USD"/>
    <x v="2"/>
    <d v="2023-07-27T00:00:00"/>
    <d v="2023-08-03T00:00:00"/>
    <x v="26"/>
    <n v="0.45"/>
    <n v="14900000"/>
    <n v="0.18"/>
    <n v="0.33"/>
    <n v="5000000"/>
    <n v="0.15"/>
    <n v="0.27060402684563761"/>
  </r>
  <r>
    <x v="21"/>
    <x v="1"/>
    <s v="USD"/>
    <x v="3"/>
    <d v="2023-07-27T00:00:00"/>
    <d v="2023-08-10T00:00:00"/>
    <x v="26"/>
    <n v="0.52"/>
    <n v="9900000"/>
    <n v="0.19"/>
    <n v="0.4"/>
    <n v="5000000"/>
    <n v="0.2"/>
    <n v="0.2638255033557047"/>
  </r>
  <r>
    <x v="21"/>
    <x v="1"/>
    <s v="USD"/>
    <x v="4"/>
    <d v="2023-07-27T00:00:00"/>
    <d v="2023-08-24T00:00:00"/>
    <x v="26"/>
    <n v="0.55000000000000004"/>
    <n v="14900000"/>
    <n v="0.19"/>
    <n v="0.43"/>
    <n v="5000000"/>
    <n v="0.25"/>
    <n v="0.29067114093959728"/>
  </r>
  <r>
    <x v="21"/>
    <x v="1"/>
    <s v="USD"/>
    <x v="5"/>
    <d v="2023-07-27T00:00:00"/>
    <d v="2023-10-26T00:00:00"/>
    <x v="17"/>
    <n v="1.02"/>
    <n v="28126000"/>
    <n v="0.5"/>
    <n v="1.02"/>
    <n v="20000000"/>
    <n v="1.02"/>
    <n v="0.94217094503306553"/>
  </r>
  <r>
    <x v="21"/>
    <x v="1"/>
    <s v="USD"/>
    <x v="6"/>
    <d v="2023-07-27T00:00:00"/>
    <d v="2024-01-25T00:00:00"/>
    <x v="17"/>
    <n v="1.06"/>
    <n v="600000"/>
    <n v="0.53"/>
    <n v="0.53"/>
    <n v="600000"/>
    <n v="0.53"/>
    <n v="0.53"/>
  </r>
  <r>
    <x v="21"/>
    <x v="1"/>
    <s v="USD"/>
    <x v="7"/>
    <d v="2023-07-27T00:00:00"/>
    <d v="2024-07-25T00:00:00"/>
    <x v="31"/>
    <n v="1.08"/>
    <n v="31747000"/>
    <n v="0.75"/>
    <n v="1.07"/>
    <n v="25000000"/>
    <n v="1.07"/>
    <n v="1.020576747409204"/>
  </r>
  <r>
    <x v="22"/>
    <x v="1"/>
    <s v="KHR"/>
    <x v="2"/>
    <d v="2023-08-10T00:00:00"/>
    <d v="2023-08-17T00:00:00"/>
    <x v="20"/>
    <n v="0.75"/>
    <n v="158000000000"/>
    <n v="0.4"/>
    <n v="0.6"/>
    <n v="60000000000"/>
    <n v="0.55000000000000004"/>
    <n v="0.53417721518987338"/>
  </r>
  <r>
    <x v="22"/>
    <x v="1"/>
    <s v="KHR"/>
    <x v="3"/>
    <d v="2023-08-10T00:00:00"/>
    <d v="2023-08-24T00:00:00"/>
    <x v="20"/>
    <n v="0.8"/>
    <n v="155000000000"/>
    <n v="0.45"/>
    <n v="0.65"/>
    <n v="60000000000"/>
    <n v="0.65"/>
    <n v="0.59677419354838712"/>
  </r>
  <r>
    <x v="22"/>
    <x v="1"/>
    <s v="KHR"/>
    <x v="4"/>
    <d v="2023-08-10T00:00:00"/>
    <d v="2023-09-07T00:00:00"/>
    <x v="19"/>
    <n v="0.95"/>
    <n v="136000000000"/>
    <n v="0.75"/>
    <n v="0.85"/>
    <n v="80000000000"/>
    <n v="0.8"/>
    <n v="0.81617647058823528"/>
  </r>
  <r>
    <x v="22"/>
    <x v="1"/>
    <s v="KHR"/>
    <x v="5"/>
    <d v="2023-08-10T00:00:00"/>
    <d v="2023-11-09T00:00:00"/>
    <x v="32"/>
    <n v="1.45"/>
    <n v="161950000000"/>
    <n v="1"/>
    <n v="1.4"/>
    <n v="100000000000"/>
    <n v="1.3"/>
    <n v="1.2968817536276629"/>
  </r>
  <r>
    <x v="22"/>
    <x v="1"/>
    <s v="KHR"/>
    <x v="6"/>
    <d v="2023-08-10T00:00:00"/>
    <d v="2024-02-08T00:00:00"/>
    <x v="13"/>
    <n v="1.48"/>
    <m/>
    <m/>
    <m/>
    <m/>
    <m/>
    <m/>
  </r>
  <r>
    <x v="22"/>
    <x v="1"/>
    <s v="KHR"/>
    <x v="7"/>
    <d v="2023-08-10T00:00:00"/>
    <d v="2024-08-08T00:00:00"/>
    <x v="13"/>
    <n v="1.5"/>
    <n v="2460000000"/>
    <n v="1.47"/>
    <n v="1.5"/>
    <n v="2460000000"/>
    <n v="1.5"/>
    <n v="1.4724390243902441"/>
  </r>
  <r>
    <x v="22"/>
    <x v="1"/>
    <s v="USD"/>
    <x v="2"/>
    <d v="2023-08-10T00:00:00"/>
    <d v="2023-08-17T00:00:00"/>
    <x v="26"/>
    <n v="0.45"/>
    <n v="10900000"/>
    <n v="0.15"/>
    <n v="0.3"/>
    <n v="5000000"/>
    <n v="0.18"/>
    <n v="0.17724770642201829"/>
  </r>
  <r>
    <x v="22"/>
    <x v="1"/>
    <s v="USD"/>
    <x v="3"/>
    <d v="2023-08-10T00:00:00"/>
    <d v="2023-08-24T00:00:00"/>
    <x v="26"/>
    <n v="0.52"/>
    <n v="9900000"/>
    <n v="0.19"/>
    <n v="0.2"/>
    <n v="5000000"/>
    <n v="0.25"/>
    <n v="0.19505050505050511"/>
  </r>
  <r>
    <x v="22"/>
    <x v="1"/>
    <s v="USD"/>
    <x v="4"/>
    <d v="2023-08-10T00:00:00"/>
    <d v="2023-09-07T00:00:00"/>
    <x v="26"/>
    <n v="0.55000000000000004"/>
    <n v="9900000"/>
    <n v="0.19"/>
    <n v="0.25"/>
    <n v="5000000"/>
    <n v="0.25"/>
    <n v="0.22030303030303031"/>
  </r>
  <r>
    <x v="22"/>
    <x v="1"/>
    <s v="USD"/>
    <x v="5"/>
    <d v="2023-08-10T00:00:00"/>
    <d v="2023-11-09T00:00:00"/>
    <x v="17"/>
    <n v="1.02"/>
    <n v="44875000"/>
    <n v="0.2"/>
    <n v="1.02"/>
    <n v="20000000"/>
    <n v="1"/>
    <n v="0.7515320334261838"/>
  </r>
  <r>
    <x v="22"/>
    <x v="1"/>
    <s v="USD"/>
    <x v="6"/>
    <d v="2023-08-10T00:00:00"/>
    <d v="2024-02-08T00:00:00"/>
    <x v="17"/>
    <n v="1.06"/>
    <n v="23560000"/>
    <n v="1.02"/>
    <n v="1.06"/>
    <n v="20000000"/>
    <n v="1.06"/>
    <n v="1.0345331069609509"/>
  </r>
  <r>
    <x v="22"/>
    <x v="1"/>
    <s v="USD"/>
    <x v="7"/>
    <d v="2023-08-10T00:00:00"/>
    <d v="2024-08-08T00:00:00"/>
    <x v="31"/>
    <n v="1.08"/>
    <n v="38344000"/>
    <n v="0.75"/>
    <n v="1.08"/>
    <n v="25000000"/>
    <n v="1.03"/>
    <n v="1.0253103484247861"/>
  </r>
  <r>
    <x v="23"/>
    <x v="1"/>
    <s v="KHR"/>
    <x v="2"/>
    <d v="2023-08-17T00:00:00"/>
    <d v="2023-08-24T00:00:00"/>
    <x v="20"/>
    <n v="0.75"/>
    <n v="145000000000"/>
    <n v="0.4"/>
    <n v="0.57999999999999996"/>
    <n v="60000000000"/>
    <n v="0.48"/>
    <n v="0.5148275862068965"/>
  </r>
  <r>
    <x v="23"/>
    <x v="1"/>
    <s v="KHR"/>
    <x v="3"/>
    <d v="2023-08-17T00:00:00"/>
    <d v="2023-08-31T00:00:00"/>
    <x v="20"/>
    <n v="0.8"/>
    <n v="145000000000"/>
    <n v="0.5"/>
    <n v="0.63"/>
    <n v="60000000000"/>
    <n v="0.55000000000000004"/>
    <n v="0.57103448275862068"/>
  </r>
  <r>
    <x v="23"/>
    <x v="1"/>
    <s v="KHR"/>
    <x v="4"/>
    <d v="2023-08-17T00:00:00"/>
    <d v="2023-09-14T00:00:00"/>
    <x v="19"/>
    <n v="0.95"/>
    <n v="120000000000"/>
    <n v="0.8"/>
    <n v="0.95"/>
    <n v="80000000000"/>
    <n v="0.8"/>
    <n v="0.85"/>
  </r>
  <r>
    <x v="23"/>
    <x v="1"/>
    <s v="KHR"/>
    <x v="5"/>
    <d v="2023-08-17T00:00:00"/>
    <d v="2023-11-16T00:00:00"/>
    <x v="33"/>
    <n v="1.45"/>
    <n v="133490000000.00002"/>
    <n v="0.7"/>
    <n v="1.4"/>
    <n v="120000000000"/>
    <n v="1.3"/>
    <n v="1.2758783429470371"/>
  </r>
  <r>
    <x v="23"/>
    <x v="1"/>
    <s v="KHR"/>
    <x v="6"/>
    <d v="2023-08-17T00:00:00"/>
    <d v="2024-02-15T00:00:00"/>
    <x v="13"/>
    <n v="1.48"/>
    <m/>
    <m/>
    <m/>
    <m/>
    <m/>
    <m/>
  </r>
  <r>
    <x v="23"/>
    <x v="1"/>
    <s v="KHR"/>
    <x v="7"/>
    <d v="2023-08-17T00:00:00"/>
    <d v="2024-08-15T00:00:00"/>
    <x v="13"/>
    <n v="1.5"/>
    <m/>
    <m/>
    <m/>
    <m/>
    <m/>
    <m/>
  </r>
  <r>
    <x v="23"/>
    <x v="0"/>
    <s v="KHR"/>
    <x v="8"/>
    <d v="2023-08-18T00:00:00"/>
    <d v="2025-08-18T00:00:00"/>
    <x v="0"/>
    <n v="4"/>
    <n v="28000000000"/>
    <n v="4.25"/>
    <n v="4.3"/>
    <n v="28000000000"/>
    <s v="-"/>
    <n v="4.28571428571429"/>
  </r>
  <r>
    <x v="23"/>
    <x v="1"/>
    <s v="USD"/>
    <x v="2"/>
    <d v="2023-08-17T00:00:00"/>
    <d v="2023-08-24T00:00:00"/>
    <x v="26"/>
    <n v="0.45"/>
    <n v="10900000"/>
    <n v="0.18"/>
    <n v="0.3"/>
    <n v="5000000"/>
    <n v="0.18"/>
    <n v="0.1910091743119266"/>
  </r>
  <r>
    <x v="23"/>
    <x v="1"/>
    <s v="USD"/>
    <x v="3"/>
    <d v="2023-08-17T00:00:00"/>
    <d v="2023-08-31T00:00:00"/>
    <x v="26"/>
    <n v="0.52"/>
    <n v="9900000"/>
    <n v="0.19"/>
    <n v="0.2"/>
    <n v="5000000"/>
    <n v="0.2"/>
    <n v="0.19505050505050511"/>
  </r>
  <r>
    <x v="23"/>
    <x v="1"/>
    <s v="USD"/>
    <x v="4"/>
    <d v="2023-08-17T00:00:00"/>
    <d v="2023-09-14T00:00:00"/>
    <x v="26"/>
    <n v="0.55000000000000004"/>
    <n v="5000000"/>
    <n v="0.25"/>
    <n v="0.25"/>
    <n v="5000000"/>
    <n v="0.25"/>
    <n v="0.25"/>
  </r>
  <r>
    <x v="23"/>
    <x v="1"/>
    <s v="USD"/>
    <x v="5"/>
    <d v="2023-08-17T00:00:00"/>
    <d v="2023-11-16T00:00:00"/>
    <x v="17"/>
    <n v="1.02"/>
    <n v="44875000"/>
    <n v="0.2"/>
    <n v="1.02"/>
    <n v="20000000"/>
    <n v="1"/>
    <n v="0.72789908966502048"/>
  </r>
  <r>
    <x v="23"/>
    <x v="1"/>
    <s v="USD"/>
    <x v="6"/>
    <d v="2023-08-17T00:00:00"/>
    <d v="2024-02-15T00:00:00"/>
    <x v="31"/>
    <n v="1.06"/>
    <n v="3481000"/>
    <n v="1"/>
    <n v="1.06"/>
    <n v="3481000"/>
    <n v="1.06"/>
    <n v="1.0255271473714449"/>
  </r>
  <r>
    <x v="23"/>
    <x v="1"/>
    <s v="USD"/>
    <x v="7"/>
    <d v="2023-08-17T00:00:00"/>
    <d v="2024-08-15T00:00:00"/>
    <x v="34"/>
    <n v="1.08"/>
    <n v="10800000"/>
    <n v="1"/>
    <n v="1.05"/>
    <n v="10800000"/>
    <n v="1.05"/>
    <n v="1.0462962962962961"/>
  </r>
  <r>
    <x v="24"/>
    <x v="1"/>
    <s v="KHR"/>
    <x v="2"/>
    <d v="2023-08-24T00:00:00"/>
    <d v="2023-08-31T00:00:00"/>
    <x v="20"/>
    <n v="0.75"/>
    <n v="220000000000"/>
    <n v="0.35"/>
    <n v="0.6"/>
    <n v="60000000000"/>
    <n v="0.4"/>
    <n v="0.46272727272727271"/>
  </r>
  <r>
    <x v="24"/>
    <x v="1"/>
    <s v="KHR"/>
    <x v="3"/>
    <d v="2023-08-24T00:00:00"/>
    <d v="2023-09-07T00:00:00"/>
    <x v="20"/>
    <n v="0.8"/>
    <n v="175000000000"/>
    <n v="0.4"/>
    <n v="0.7"/>
    <n v="60000000000"/>
    <n v="0.5"/>
    <n v="0.53857142857142859"/>
  </r>
  <r>
    <x v="24"/>
    <x v="1"/>
    <s v="KHR"/>
    <x v="4"/>
    <d v="2023-08-24T00:00:00"/>
    <d v="2023-09-21T00:00:00"/>
    <x v="19"/>
    <n v="0.95"/>
    <n v="130000000000"/>
    <n v="0.55000000000000004"/>
    <n v="0.8"/>
    <n v="80000000000"/>
    <n v="0.8"/>
    <n v="0.72307692307692306"/>
  </r>
  <r>
    <x v="24"/>
    <x v="1"/>
    <s v="KHR"/>
    <x v="5"/>
    <d v="2023-08-24T00:00:00"/>
    <d v="2023-11-23T00:00:00"/>
    <x v="33"/>
    <n v="1.45"/>
    <n v="190907000000"/>
    <n v="0.5"/>
    <n v="1.3"/>
    <n v="120000000000"/>
    <n v="1.3"/>
    <n v="1.2191459715987361"/>
  </r>
  <r>
    <x v="24"/>
    <x v="1"/>
    <s v="KHR"/>
    <x v="6"/>
    <d v="2023-08-24T00:00:00"/>
    <d v="2024-02-22T00:00:00"/>
    <x v="13"/>
    <n v="1.48"/>
    <m/>
    <m/>
    <m/>
    <m/>
    <m/>
    <m/>
  </r>
  <r>
    <x v="24"/>
    <x v="1"/>
    <s v="KHR"/>
    <x v="7"/>
    <d v="2023-08-24T00:00:00"/>
    <d v="2024-08-22T00:00:00"/>
    <x v="13"/>
    <n v="1.5"/>
    <m/>
    <m/>
    <m/>
    <m/>
    <m/>
    <m/>
  </r>
  <r>
    <x v="24"/>
    <x v="1"/>
    <s v="USD"/>
    <x v="2"/>
    <d v="2023-08-24T00:00:00"/>
    <d v="2023-08-31T00:00:00"/>
    <x v="26"/>
    <n v="0.45"/>
    <n v="13900000"/>
    <n v="0.18"/>
    <n v="0.45"/>
    <n v="5000000"/>
    <n v="0.18"/>
    <n v="0.24330935251798561"/>
  </r>
  <r>
    <x v="24"/>
    <x v="1"/>
    <s v="USD"/>
    <x v="3"/>
    <d v="2023-08-24T00:00:00"/>
    <d v="2023-09-07T00:00:00"/>
    <x v="26"/>
    <n v="0.52"/>
    <n v="13900000"/>
    <n v="0.19"/>
    <n v="0.45"/>
    <n v="5000000"/>
    <n v="0.2"/>
    <n v="0.26841726618705042"/>
  </r>
  <r>
    <x v="24"/>
    <x v="1"/>
    <s v="USD"/>
    <x v="4"/>
    <d v="2023-08-24T00:00:00"/>
    <d v="2023-09-21T00:00:00"/>
    <x v="26"/>
    <n v="0.55000000000000004"/>
    <n v="13900000"/>
    <n v="0.19"/>
    <n v="0.5"/>
    <n v="5000000"/>
    <n v="0.25"/>
    <n v="0.30079136690647479"/>
  </r>
  <r>
    <x v="24"/>
    <x v="1"/>
    <s v="USD"/>
    <x v="5"/>
    <d v="2023-08-24T00:00:00"/>
    <d v="2023-11-23T00:00:00"/>
    <x v="34"/>
    <n v="1.02"/>
    <n v="3976000"/>
    <n v="0.2"/>
    <n v="1.02"/>
    <n v="3976000"/>
    <n v="1.02"/>
    <n v="0.72899899396378265"/>
  </r>
  <r>
    <x v="24"/>
    <x v="1"/>
    <s v="USD"/>
    <x v="6"/>
    <d v="2023-08-24T00:00:00"/>
    <d v="2024-02-22T00:00:00"/>
    <x v="31"/>
    <n v="1.06"/>
    <n v="8100000"/>
    <n v="1"/>
    <n v="1.06"/>
    <n v="8100000"/>
    <n v="1.06"/>
    <n v="1.037037037037037"/>
  </r>
  <r>
    <x v="24"/>
    <x v="1"/>
    <s v="USD"/>
    <x v="7"/>
    <d v="2023-08-24T00:00:00"/>
    <d v="2024-08-22T00:00:00"/>
    <x v="34"/>
    <n v="1.08"/>
    <n v="48150000"/>
    <n v="1.02"/>
    <n v="1.08"/>
    <n v="30000000"/>
    <n v="1.05"/>
    <n v="1.0366770508826579"/>
  </r>
  <r>
    <x v="25"/>
    <x v="1"/>
    <s v="KHR"/>
    <x v="2"/>
    <d v="2023-08-31T00:00:00"/>
    <d v="2023-09-07T00:00:00"/>
    <x v="20"/>
    <n v="0.75"/>
    <n v="205000000000"/>
    <n v="0.39"/>
    <n v="0.73"/>
    <n v="60000000000"/>
    <n v="0.45"/>
    <n v="0.57268292682926825"/>
  </r>
  <r>
    <x v="25"/>
    <x v="1"/>
    <s v="KHR"/>
    <x v="3"/>
    <d v="2023-08-31T00:00:00"/>
    <d v="2023-09-14T00:00:00"/>
    <x v="20"/>
    <n v="0.8"/>
    <n v="130000000000"/>
    <n v="0.4"/>
    <n v="0.68"/>
    <n v="60000000000"/>
    <n v="0.5"/>
    <n v="0.56000000000000005"/>
  </r>
  <r>
    <x v="25"/>
    <x v="1"/>
    <s v="KHR"/>
    <x v="4"/>
    <d v="2023-08-31T00:00:00"/>
    <d v="2023-09-28T00:00:00"/>
    <x v="19"/>
    <n v="0.95"/>
    <n v="135000000000"/>
    <n v="0.55000000000000004"/>
    <n v="0.83"/>
    <n v="80000000000"/>
    <n v="0.83"/>
    <n v="0.73814814814814811"/>
  </r>
  <r>
    <x v="25"/>
    <x v="1"/>
    <s v="KHR"/>
    <x v="5"/>
    <d v="2023-08-31T00:00:00"/>
    <d v="2023-11-30T00:00:00"/>
    <x v="33"/>
    <n v="1.45"/>
    <n v="160000000000"/>
    <n v="1.05"/>
    <n v="1.33"/>
    <n v="120000000000"/>
    <n v="1.33"/>
    <n v="1.2250000000000001"/>
  </r>
  <r>
    <x v="25"/>
    <x v="1"/>
    <s v="KHR"/>
    <x v="6"/>
    <d v="2023-08-31T00:00:00"/>
    <d v="2024-02-29T00:00:00"/>
    <x v="13"/>
    <n v="1.48"/>
    <m/>
    <m/>
    <m/>
    <m/>
    <m/>
    <m/>
  </r>
  <r>
    <x v="25"/>
    <x v="1"/>
    <s v="KHR"/>
    <x v="7"/>
    <d v="2023-08-31T00:00:00"/>
    <d v="2024-08-29T00:00:00"/>
    <x v="13"/>
    <n v="1.5"/>
    <m/>
    <m/>
    <m/>
    <m/>
    <m/>
    <m/>
  </r>
  <r>
    <x v="25"/>
    <x v="1"/>
    <s v="USD"/>
    <x v="2"/>
    <d v="2023-08-31T00:00:00"/>
    <d v="2023-09-07T00:00:00"/>
    <x v="26"/>
    <n v="0.45"/>
    <n v="4900000"/>
    <n v="0.18"/>
    <n v="0.18"/>
    <n v="4900000"/>
    <n v="0.18"/>
    <n v="0.18"/>
  </r>
  <r>
    <x v="25"/>
    <x v="1"/>
    <s v="USD"/>
    <x v="3"/>
    <d v="2023-08-31T00:00:00"/>
    <d v="2023-09-14T00:00:00"/>
    <x v="26"/>
    <n v="0.52"/>
    <n v="4900000"/>
    <n v="0.19"/>
    <n v="0.19"/>
    <n v="4900000"/>
    <n v="0.19"/>
    <n v="0.19"/>
  </r>
  <r>
    <x v="25"/>
    <x v="1"/>
    <s v="USD"/>
    <x v="4"/>
    <d v="2023-08-31T00:00:00"/>
    <d v="2023-09-28T00:00:00"/>
    <x v="26"/>
    <n v="0.55000000000000004"/>
    <n v="4900000"/>
    <n v="0.19"/>
    <n v="0.19"/>
    <n v="4900000"/>
    <n v="0.19"/>
    <n v="0.19"/>
  </r>
  <r>
    <x v="25"/>
    <x v="1"/>
    <s v="USD"/>
    <x v="5"/>
    <d v="2023-08-31T00:00:00"/>
    <d v="2023-11-30T00:00:00"/>
    <x v="34"/>
    <n v="1.02"/>
    <n v="109000"/>
    <n v="0.7"/>
    <n v="0.7"/>
    <n v="109000"/>
    <n v="0.7"/>
    <n v="0.7"/>
  </r>
  <r>
    <x v="25"/>
    <x v="1"/>
    <s v="USD"/>
    <x v="6"/>
    <d v="2023-08-31T00:00:00"/>
    <d v="2024-02-29T00:00:00"/>
    <x v="31"/>
    <n v="1.06"/>
    <n v="35000000"/>
    <n v="1"/>
    <n v="1.05"/>
    <n v="25000000"/>
    <n v="1.05"/>
    <n v="1.028571428571428"/>
  </r>
  <r>
    <x v="25"/>
    <x v="1"/>
    <s v="USD"/>
    <x v="7"/>
    <d v="2023-08-31T00:00:00"/>
    <d v="2024-08-29T00:00:00"/>
    <x v="34"/>
    <n v="1.08"/>
    <n v="38050000"/>
    <n v="1.02"/>
    <n v="1.06"/>
    <n v="30000000"/>
    <n v="1.06"/>
    <n v="1.054717477003942"/>
  </r>
  <r>
    <x v="26"/>
    <x v="1"/>
    <s v="KHR"/>
    <x v="2"/>
    <d v="2023-09-07T00:00:00"/>
    <d v="2023-09-14T00:00:00"/>
    <x v="33"/>
    <n v="0.6"/>
    <n v="195000000000"/>
    <n v="0.39"/>
    <n v="0.5"/>
    <n v="120000000000"/>
    <n v="0.45"/>
    <n v="0.44"/>
  </r>
  <r>
    <x v="26"/>
    <x v="1"/>
    <s v="KHR"/>
    <x v="3"/>
    <d v="2023-09-07T00:00:00"/>
    <d v="2023-09-21T00:00:00"/>
    <x v="33"/>
    <n v="0.65"/>
    <n v="165000000000"/>
    <n v="0.45"/>
    <n v="0.5"/>
    <n v="120000000000"/>
    <n v="0.5"/>
    <n v="0.49242424242424238"/>
  </r>
  <r>
    <x v="26"/>
    <x v="1"/>
    <s v="KHR"/>
    <x v="4"/>
    <d v="2023-09-07T00:00:00"/>
    <d v="2023-10-05T00:00:00"/>
    <x v="35"/>
    <n v="0.8"/>
    <n v="124000000000"/>
    <n v="0.5"/>
    <n v="0.7"/>
    <n v="124000000000"/>
    <n v="0.7"/>
    <n v="0.64516129032258063"/>
  </r>
  <r>
    <x v="26"/>
    <x v="1"/>
    <s v="KHR"/>
    <x v="5"/>
    <d v="2023-09-07T00:00:00"/>
    <d v="2023-12-07T00:00:00"/>
    <x v="36"/>
    <n v="1.3"/>
    <n v="162600000000"/>
    <n v="0.6"/>
    <n v="1.2"/>
    <n v="162600000000"/>
    <n v="1.2"/>
    <n v="1.146125461254613"/>
  </r>
  <r>
    <x v="26"/>
    <x v="1"/>
    <s v="KHR"/>
    <x v="6"/>
    <d v="2023-09-07T00:00:00"/>
    <d v="2024-03-07T00:00:00"/>
    <x v="21"/>
    <n v="1.33"/>
    <n v="200000000"/>
    <n v="1"/>
    <n v="1"/>
    <n v="200000000"/>
    <n v="1"/>
    <n v="1"/>
  </r>
  <r>
    <x v="26"/>
    <x v="1"/>
    <s v="KHR"/>
    <x v="7"/>
    <d v="2023-09-07T00:00:00"/>
    <d v="2024-09-05T00:00:00"/>
    <x v="21"/>
    <n v="1.35"/>
    <n v="1400000000"/>
    <n v="1"/>
    <n v="1"/>
    <n v="1400000000"/>
    <n v="1"/>
    <n v="1"/>
  </r>
  <r>
    <x v="26"/>
    <x v="1"/>
    <s v="USD"/>
    <x v="2"/>
    <d v="2023-09-07T00:00:00"/>
    <d v="2023-09-14T00:00:00"/>
    <x v="26"/>
    <n v="0.45"/>
    <n v="4900000"/>
    <n v="0.2"/>
    <n v="0.2"/>
    <n v="4900000"/>
    <n v="0.2"/>
    <n v="0.2"/>
  </r>
  <r>
    <x v="26"/>
    <x v="1"/>
    <s v="USD"/>
    <x v="3"/>
    <d v="2023-09-07T00:00:00"/>
    <d v="2023-09-21T00:00:00"/>
    <x v="26"/>
    <n v="0.52"/>
    <n v="4900000"/>
    <n v="0.25"/>
    <n v="0.25"/>
    <n v="4900000"/>
    <n v="0.25"/>
    <n v="0.25"/>
  </r>
  <r>
    <x v="26"/>
    <x v="1"/>
    <s v="USD"/>
    <x v="4"/>
    <d v="2023-09-07T00:00:00"/>
    <d v="2023-10-05T00:00:00"/>
    <x v="26"/>
    <n v="0.55000000000000004"/>
    <n v="4900000"/>
    <n v="0.25"/>
    <n v="0.25"/>
    <n v="4900000"/>
    <n v="0.25"/>
    <n v="0.25"/>
  </r>
  <r>
    <x v="26"/>
    <x v="1"/>
    <s v="USD"/>
    <x v="5"/>
    <d v="2023-09-07T00:00:00"/>
    <d v="2023-12-07T00:00:00"/>
    <x v="34"/>
    <n v="1.02"/>
    <n v="300000"/>
    <n v="0.5"/>
    <n v="0.5"/>
    <n v="300000"/>
    <n v="0.5"/>
    <n v="0.5"/>
  </r>
  <r>
    <x v="26"/>
    <x v="1"/>
    <s v="USD"/>
    <x v="6"/>
    <d v="2023-09-07T00:00:00"/>
    <d v="2024-03-07T00:00:00"/>
    <x v="31"/>
    <n v="1.06"/>
    <n v="3100000"/>
    <n v="1.06"/>
    <n v="1.06"/>
    <n v="3100000"/>
    <n v="1.06"/>
    <n v="1.06"/>
  </r>
  <r>
    <x v="26"/>
    <x v="1"/>
    <s v="USD"/>
    <x v="7"/>
    <d v="2023-09-07T00:00:00"/>
    <d v="2024-09-05T00:00:00"/>
    <x v="34"/>
    <n v="1.08"/>
    <n v="36500000"/>
    <n v="1"/>
    <n v="1.08"/>
    <n v="30000000"/>
    <n v="1.05"/>
    <n v="1.039945205479452"/>
  </r>
  <r>
    <x v="27"/>
    <x v="1"/>
    <s v="KHR"/>
    <x v="2"/>
    <d v="2023-09-14T00:00:00"/>
    <d v="2023-09-21T00:00:00"/>
    <x v="37"/>
    <n v="0.3"/>
    <n v="208000000000"/>
    <n v="0.1"/>
    <n v="0.3"/>
    <n v="200000000000"/>
    <n v="0.3"/>
    <n v="0.26586538461538461"/>
  </r>
  <r>
    <x v="27"/>
    <x v="1"/>
    <s v="KHR"/>
    <x v="3"/>
    <d v="2023-09-14T00:00:00"/>
    <d v="2023-09-28T00:00:00"/>
    <x v="38"/>
    <n v="0.35"/>
    <n v="125000000000"/>
    <n v="0.3"/>
    <n v="0.35"/>
    <n v="125000000000"/>
    <n v="0.35"/>
    <n v="0.32600000000000001"/>
  </r>
  <r>
    <x v="27"/>
    <x v="1"/>
    <s v="KHR"/>
    <x v="4"/>
    <d v="2023-09-14T00:00:00"/>
    <d v="2023-10-12T00:00:00"/>
    <x v="35"/>
    <n v="0.8"/>
    <n v="85000000000"/>
    <n v="0.5"/>
    <n v="0.7"/>
    <n v="85000000000"/>
    <n v="0.7"/>
    <n v="0.68823529411764706"/>
  </r>
  <r>
    <x v="27"/>
    <x v="1"/>
    <s v="KHR"/>
    <x v="5"/>
    <d v="2023-09-14T00:00:00"/>
    <d v="2023-12-14T00:00:00"/>
    <x v="36"/>
    <n v="1.3"/>
    <n v="116420000000"/>
    <n v="1"/>
    <n v="1.3"/>
    <n v="116420000000"/>
    <n v="1.3"/>
    <n v="1.1291874248410929"/>
  </r>
  <r>
    <x v="27"/>
    <x v="1"/>
    <s v="KHR"/>
    <x v="6"/>
    <d v="2023-09-14T00:00:00"/>
    <d v="2024-03-14T00:00:00"/>
    <x v="21"/>
    <n v="1.33"/>
    <m/>
    <m/>
    <m/>
    <m/>
    <m/>
    <m/>
  </r>
  <r>
    <x v="27"/>
    <x v="1"/>
    <s v="KHR"/>
    <x v="7"/>
    <d v="2023-09-14T00:00:00"/>
    <d v="2024-09-12T00:00:00"/>
    <x v="21"/>
    <n v="1.35"/>
    <n v="600000000"/>
    <n v="1"/>
    <n v="1.35"/>
    <n v="600000000"/>
    <n v="1.35"/>
    <n v="1.1166666666666669"/>
  </r>
  <r>
    <x v="27"/>
    <x v="1"/>
    <s v="USD"/>
    <x v="2"/>
    <d v="2023-09-14T00:00:00"/>
    <d v="2023-09-21T00:00:00"/>
    <x v="26"/>
    <n v="0.45"/>
    <n v="4900000"/>
    <n v="0.25"/>
    <n v="0.25"/>
    <n v="4900000"/>
    <n v="0.25"/>
    <n v="0.25"/>
  </r>
  <r>
    <x v="27"/>
    <x v="1"/>
    <s v="USD"/>
    <x v="3"/>
    <d v="2023-09-14T00:00:00"/>
    <d v="2023-09-28T00:00:00"/>
    <x v="26"/>
    <n v="0.52"/>
    <n v="4900000"/>
    <n v="0.49"/>
    <n v="0.49"/>
    <n v="4900000"/>
    <n v="0.49"/>
    <n v="0.49"/>
  </r>
  <r>
    <x v="27"/>
    <x v="1"/>
    <s v="USD"/>
    <x v="4"/>
    <d v="2023-09-14T00:00:00"/>
    <d v="2023-10-12T00:00:00"/>
    <x v="26"/>
    <n v="0.55000000000000004"/>
    <n v="4900000"/>
    <n v="0.5"/>
    <n v="0.5"/>
    <n v="4900000"/>
    <n v="0.5"/>
    <n v="0.5"/>
  </r>
  <r>
    <x v="27"/>
    <x v="1"/>
    <s v="USD"/>
    <x v="5"/>
    <d v="2023-09-14T00:00:00"/>
    <d v="2023-12-14T00:00:00"/>
    <x v="34"/>
    <n v="1.02"/>
    <n v="13160000"/>
    <n v="0.2"/>
    <n v="0.8"/>
    <n v="13160000"/>
    <n v="0.8"/>
    <n v="0.45231762917933133"/>
  </r>
  <r>
    <x v="27"/>
    <x v="1"/>
    <s v="USD"/>
    <x v="6"/>
    <d v="2023-09-14T00:00:00"/>
    <d v="2024-03-14T00:00:00"/>
    <x v="31"/>
    <n v="1.06"/>
    <m/>
    <m/>
    <m/>
    <m/>
    <m/>
    <m/>
  </r>
  <r>
    <x v="27"/>
    <x v="1"/>
    <s v="USD"/>
    <x v="7"/>
    <d v="2023-09-14T00:00:00"/>
    <d v="2024-09-12T00:00:00"/>
    <x v="34"/>
    <n v="1.08"/>
    <n v="3050000"/>
    <n v="0.9"/>
    <n v="1.05"/>
    <n v="3050000"/>
    <n v="1.05"/>
    <n v="1.047540983606557"/>
  </r>
  <r>
    <x v="28"/>
    <x v="1"/>
    <s v="KHR"/>
    <x v="2"/>
    <d v="2023-09-21T00:00:00"/>
    <d v="2023-09-28T00:00:00"/>
    <x v="37"/>
    <n v="0.3"/>
    <n v="121000000000"/>
    <n v="0.1"/>
    <n v="0.3"/>
    <n v="121000000000"/>
    <n v="0.3"/>
    <n v="0.27107438016528917"/>
  </r>
  <r>
    <x v="28"/>
    <x v="1"/>
    <s v="KHR"/>
    <x v="3"/>
    <d v="2023-09-21T00:00:00"/>
    <d v="2023-10-05T00:00:00"/>
    <x v="38"/>
    <n v="0.35"/>
    <n v="135000000000"/>
    <n v="0.3"/>
    <n v="0.35"/>
    <n v="135000000000"/>
    <n v="0.35"/>
    <n v="0.33148148148148149"/>
  </r>
  <r>
    <x v="28"/>
    <x v="1"/>
    <s v="KHR"/>
    <x v="4"/>
    <d v="2023-09-21T00:00:00"/>
    <d v="2023-10-19T00:00:00"/>
    <x v="35"/>
    <n v="0.8"/>
    <n v="57000000000"/>
    <n v="0.5"/>
    <n v="0.75"/>
    <n v="57000000000"/>
    <n v="0.75"/>
    <n v="0.7192982456140351"/>
  </r>
  <r>
    <x v="28"/>
    <x v="1"/>
    <s v="KHR"/>
    <x v="5"/>
    <d v="2023-09-21T00:00:00"/>
    <d v="2023-12-21T00:00:00"/>
    <x v="36"/>
    <n v="1.3"/>
    <n v="112000000000"/>
    <n v="1"/>
    <n v="1.3"/>
    <n v="112000000000"/>
    <n v="1.3"/>
    <n v="1.133928571428571"/>
  </r>
  <r>
    <x v="28"/>
    <x v="1"/>
    <s v="KHR"/>
    <x v="6"/>
    <d v="2023-09-21T00:00:00"/>
    <d v="2024-03-21T00:00:00"/>
    <x v="21"/>
    <n v="1.33"/>
    <m/>
    <m/>
    <m/>
    <m/>
    <m/>
    <m/>
  </r>
  <r>
    <x v="28"/>
    <x v="1"/>
    <s v="KHR"/>
    <x v="7"/>
    <d v="2023-09-21T00:00:00"/>
    <d v="2024-09-19T00:00:00"/>
    <x v="21"/>
    <n v="1.35"/>
    <m/>
    <m/>
    <m/>
    <m/>
    <m/>
    <m/>
  </r>
  <r>
    <x v="28"/>
    <x v="0"/>
    <s v="KHR"/>
    <x v="1"/>
    <d v="2023-09-22T00:00:00"/>
    <d v="2026-09-22T00:00:00"/>
    <x v="0"/>
    <n v="4.5"/>
    <n v="18000000000"/>
    <n v="5.2"/>
    <n v="6.5"/>
    <n v="8000000000"/>
    <s v="-"/>
    <n v="5.45"/>
  </r>
  <r>
    <x v="28"/>
    <x v="1"/>
    <s v="USD"/>
    <x v="2"/>
    <d v="2023-09-21T00:00:00"/>
    <d v="2023-09-28T00:00:00"/>
    <x v="26"/>
    <n v="0.45"/>
    <n v="10000000"/>
    <n v="0.25"/>
    <n v="0.43"/>
    <n v="5000000"/>
    <n v="0.25"/>
    <n v="0.34"/>
  </r>
  <r>
    <x v="28"/>
    <x v="1"/>
    <s v="USD"/>
    <x v="3"/>
    <d v="2023-09-21T00:00:00"/>
    <d v="2023-10-05T00:00:00"/>
    <x v="26"/>
    <n v="0.52"/>
    <n v="10000000"/>
    <n v="0.47"/>
    <n v="0.5"/>
    <n v="5000000"/>
    <n v="0.47"/>
    <n v="0.48499999999999999"/>
  </r>
  <r>
    <x v="28"/>
    <x v="1"/>
    <s v="USD"/>
    <x v="4"/>
    <d v="2023-09-21T00:00:00"/>
    <d v="2023-10-19T00:00:00"/>
    <x v="26"/>
    <n v="0.55000000000000004"/>
    <n v="5000000"/>
    <n v="0.5"/>
    <n v="0.5"/>
    <n v="5000000"/>
    <n v="0.5"/>
    <n v="0.5"/>
  </r>
  <r>
    <x v="28"/>
    <x v="1"/>
    <s v="USD"/>
    <x v="5"/>
    <d v="2023-09-21T00:00:00"/>
    <d v="2023-12-21T00:00:00"/>
    <x v="34"/>
    <n v="1.02"/>
    <n v="2650000"/>
    <n v="0.8"/>
    <n v="0.9"/>
    <n v="2650000"/>
    <n v="0.9"/>
    <n v="0.89433962264150946"/>
  </r>
  <r>
    <x v="28"/>
    <x v="1"/>
    <s v="USD"/>
    <x v="6"/>
    <d v="2023-09-21T00:00:00"/>
    <d v="2024-03-21T00:00:00"/>
    <x v="10"/>
    <n v="1.06"/>
    <n v="8300000.0000000009"/>
    <n v="0.5"/>
    <n v="0.5"/>
    <n v="8300000.0000000009"/>
    <n v="0.5"/>
    <n v="0.5"/>
  </r>
  <r>
    <x v="28"/>
    <x v="1"/>
    <s v="USD"/>
    <x v="7"/>
    <d v="2023-09-21T00:00:00"/>
    <d v="2024-09-19T00:00:00"/>
    <x v="17"/>
    <n v="1.08"/>
    <n v="50000"/>
    <n v="1.08"/>
    <n v="1.08"/>
    <n v="50000"/>
    <n v="1.08"/>
    <n v="1.08"/>
  </r>
  <r>
    <x v="29"/>
    <x v="1"/>
    <s v="KHR"/>
    <x v="2"/>
    <d v="2023-09-28T00:00:00"/>
    <d v="2023-10-05T00:00:00"/>
    <x v="37"/>
    <n v="0.3"/>
    <n v="154000000000"/>
    <n v="0.1"/>
    <n v="0.3"/>
    <n v="154000000000"/>
    <n v="0.3"/>
    <n v="0.25584415584415582"/>
  </r>
  <r>
    <x v="29"/>
    <x v="1"/>
    <s v="KHR"/>
    <x v="3"/>
    <d v="2023-09-28T00:00:00"/>
    <d v="2023-10-12T00:00:00"/>
    <x v="38"/>
    <n v="0.35"/>
    <n v="207000000000"/>
    <n v="0.15"/>
    <n v="0.35"/>
    <n v="180000000000"/>
    <n v="0.35"/>
    <n v="0.32874396135265699"/>
  </r>
  <r>
    <x v="29"/>
    <x v="1"/>
    <s v="KHR"/>
    <x v="4"/>
    <d v="2023-09-28T00:00:00"/>
    <d v="2023-10-26T00:00:00"/>
    <x v="35"/>
    <n v="0.8"/>
    <n v="160000000000"/>
    <n v="0.8"/>
    <n v="0.8"/>
    <n v="160000000000"/>
    <n v="0.8"/>
    <n v="0.8"/>
  </r>
  <r>
    <x v="29"/>
    <x v="1"/>
    <s v="KHR"/>
    <x v="5"/>
    <d v="2023-09-28T00:00:00"/>
    <d v="2023-12-28T00:00:00"/>
    <x v="36"/>
    <n v="1.3"/>
    <n v="120000000000"/>
    <n v="1"/>
    <n v="1.3"/>
    <n v="120000000000"/>
    <n v="1.3"/>
    <n v="1.1499999999999999"/>
  </r>
  <r>
    <x v="29"/>
    <x v="1"/>
    <s v="KHR"/>
    <x v="6"/>
    <d v="2023-09-28T00:00:00"/>
    <d v="2024-03-28T00:00:00"/>
    <x v="21"/>
    <n v="1.33"/>
    <m/>
    <m/>
    <m/>
    <m/>
    <m/>
    <m/>
  </r>
  <r>
    <x v="29"/>
    <x v="1"/>
    <s v="KHR"/>
    <x v="7"/>
    <d v="2023-09-28T00:00:00"/>
    <d v="2024-09-26T00:00:00"/>
    <x v="21"/>
    <n v="1.35"/>
    <m/>
    <m/>
    <m/>
    <m/>
    <m/>
    <m/>
  </r>
  <r>
    <x v="29"/>
    <x v="1"/>
    <s v="USD"/>
    <x v="2"/>
    <d v="2023-09-28T00:00:00"/>
    <d v="2023-10-05T00:00:00"/>
    <x v="26"/>
    <n v="0.45"/>
    <n v="10000000"/>
    <n v="0.35"/>
    <n v="0.43"/>
    <n v="5000000"/>
    <n v="0.35"/>
    <n v="0.39"/>
  </r>
  <r>
    <x v="29"/>
    <x v="1"/>
    <s v="USD"/>
    <x v="3"/>
    <d v="2023-09-28T00:00:00"/>
    <d v="2023-10-12T00:00:00"/>
    <x v="26"/>
    <n v="0.52"/>
    <n v="10000000"/>
    <n v="0.43"/>
    <n v="0.47"/>
    <n v="5000000"/>
    <n v="0.43"/>
    <n v="0.45"/>
  </r>
  <r>
    <x v="29"/>
    <x v="1"/>
    <s v="USD"/>
    <x v="4"/>
    <d v="2023-09-28T00:00:00"/>
    <d v="2023-10-26T00:00:00"/>
    <x v="26"/>
    <n v="0.55000000000000004"/>
    <n v="5000000"/>
    <n v="0.49"/>
    <n v="0.49"/>
    <n v="5000000"/>
    <n v="0.49"/>
    <n v="0.49"/>
  </r>
  <r>
    <x v="29"/>
    <x v="1"/>
    <s v="USD"/>
    <x v="5"/>
    <d v="2023-09-28T00:00:00"/>
    <d v="2023-12-28T00:00:00"/>
    <x v="34"/>
    <n v="1.02"/>
    <n v="16040000"/>
    <n v="0.8"/>
    <n v="1.02"/>
    <n v="16040000"/>
    <n v="1.02"/>
    <n v="1.0031421446384039"/>
  </r>
  <r>
    <x v="29"/>
    <x v="1"/>
    <s v="USD"/>
    <x v="6"/>
    <d v="2023-09-28T00:00:00"/>
    <d v="2024-03-28T00:00:00"/>
    <x v="10"/>
    <n v="1.06"/>
    <n v="3700000"/>
    <n v="1"/>
    <n v="1"/>
    <n v="3700000"/>
    <n v="1"/>
    <n v="1"/>
  </r>
  <r>
    <x v="29"/>
    <x v="1"/>
    <s v="USD"/>
    <x v="7"/>
    <d v="2023-09-28T00:00:00"/>
    <d v="2024-09-26T00:00:00"/>
    <x v="17"/>
    <n v="1.08"/>
    <n v="5000000"/>
    <n v="1"/>
    <n v="1"/>
    <n v="5000000"/>
    <n v="1"/>
    <n v="1"/>
  </r>
  <r>
    <x v="30"/>
    <x v="1"/>
    <s v="KHR"/>
    <x v="2"/>
    <d v="2023-10-05T00:00:00"/>
    <d v="2023-10-12T00:00:00"/>
    <x v="37"/>
    <n v="0.5"/>
    <n v="228000000000"/>
    <n v="0.3"/>
    <n v="0.5"/>
    <n v="200000000000"/>
    <n v="0.45"/>
    <n v="0.44912280701754392"/>
  </r>
  <r>
    <x v="30"/>
    <x v="1"/>
    <s v="KHR"/>
    <x v="3"/>
    <d v="2023-10-05T00:00:00"/>
    <d v="2023-10-19T00:00:00"/>
    <x v="39"/>
    <n v="0.55000000000000004"/>
    <n v="263000000000"/>
    <n v="0.25"/>
    <n v="0.55000000000000004"/>
    <n v="220000000000"/>
    <n v="0.5"/>
    <n v="0.45266159695817493"/>
  </r>
  <r>
    <x v="30"/>
    <x v="1"/>
    <s v="KHR"/>
    <x v="4"/>
    <d v="2023-10-05T00:00:00"/>
    <d v="2023-11-02T00:00:00"/>
    <x v="38"/>
    <n v="0.8"/>
    <n v="102500000000"/>
    <n v="0.7"/>
    <n v="0.8"/>
    <n v="102500000000"/>
    <n v="0.8"/>
    <n v="0.79756097560975614"/>
  </r>
  <r>
    <x v="30"/>
    <x v="1"/>
    <s v="KHR"/>
    <x v="5"/>
    <d v="2023-10-05T00:00:00"/>
    <d v="2024-01-04T00:00:00"/>
    <x v="37"/>
    <n v="1.3"/>
    <n v="50000000000"/>
    <n v="1.3"/>
    <n v="1.3"/>
    <n v="50000000000"/>
    <n v="1.3"/>
    <n v="1.3"/>
  </r>
  <r>
    <x v="30"/>
    <x v="1"/>
    <s v="KHR"/>
    <x v="6"/>
    <d v="2023-10-05T00:00:00"/>
    <d v="2024-04-04T00:00:00"/>
    <x v="21"/>
    <n v="1.33"/>
    <m/>
    <m/>
    <m/>
    <m/>
    <m/>
    <m/>
  </r>
  <r>
    <x v="30"/>
    <x v="1"/>
    <s v="KHR"/>
    <x v="7"/>
    <d v="2023-10-05T00:00:00"/>
    <d v="2024-10-03T00:00:00"/>
    <x v="21"/>
    <n v="1.35"/>
    <m/>
    <m/>
    <m/>
    <m/>
    <m/>
    <m/>
  </r>
  <r>
    <x v="30"/>
    <x v="1"/>
    <s v="USD"/>
    <x v="2"/>
    <d v="2023-10-05T00:00:00"/>
    <d v="2023-10-12T00:00:00"/>
    <x v="26"/>
    <n v="0.45"/>
    <n v="10000000"/>
    <n v="0.35"/>
    <n v="0.35"/>
    <n v="5000000"/>
    <n v="0.35"/>
    <n v="0.35"/>
  </r>
  <r>
    <x v="30"/>
    <x v="1"/>
    <s v="USD"/>
    <x v="3"/>
    <d v="2023-10-05T00:00:00"/>
    <d v="2023-10-19T00:00:00"/>
    <x v="26"/>
    <n v="0.52"/>
    <n v="5000000"/>
    <n v="0.43"/>
    <n v="0.43"/>
    <n v="5000000"/>
    <n v="0.43"/>
    <n v="0.43"/>
  </r>
  <r>
    <x v="30"/>
    <x v="1"/>
    <s v="USD"/>
    <x v="4"/>
    <d v="2023-10-05T00:00:00"/>
    <d v="2023-11-02T00:00:00"/>
    <x v="26"/>
    <n v="0.55000000000000004"/>
    <n v="5000000"/>
    <n v="0.5"/>
    <n v="0.5"/>
    <n v="5000000"/>
    <n v="0.5"/>
    <n v="0.5"/>
  </r>
  <r>
    <x v="30"/>
    <x v="1"/>
    <s v="USD"/>
    <x v="5"/>
    <d v="2023-10-05T00:00:00"/>
    <d v="2024-01-04T00:00:00"/>
    <x v="34"/>
    <n v="1.02"/>
    <n v="5310000"/>
    <n v="0.9"/>
    <n v="1.02"/>
    <n v="5310000"/>
    <n v="1.02"/>
    <n v="1.0129943502824861"/>
  </r>
  <r>
    <x v="30"/>
    <x v="1"/>
    <s v="USD"/>
    <x v="6"/>
    <d v="2023-10-05T00:00:00"/>
    <d v="2024-04-04T00:00:00"/>
    <x v="10"/>
    <n v="1.06"/>
    <m/>
    <m/>
    <m/>
    <m/>
    <m/>
    <m/>
  </r>
  <r>
    <x v="30"/>
    <x v="1"/>
    <s v="USD"/>
    <x v="7"/>
    <d v="2023-10-05T00:00:00"/>
    <d v="2024-10-03T00:00:00"/>
    <x v="17"/>
    <n v="1.08"/>
    <m/>
    <m/>
    <m/>
    <m/>
    <m/>
    <m/>
  </r>
  <r>
    <x v="31"/>
    <x v="1"/>
    <s v="KHR"/>
    <x v="2"/>
    <d v="2023-10-12T00:00:00"/>
    <d v="2023-10-19T00:00:00"/>
    <x v="37"/>
    <n v="0.5"/>
    <n v="305000000000"/>
    <n v="0.4"/>
    <n v="0.45"/>
    <n v="200000000000"/>
    <n v="0.45"/>
    <n v="0.44918032786885248"/>
  </r>
  <r>
    <x v="31"/>
    <x v="1"/>
    <s v="KHR"/>
    <x v="3"/>
    <d v="2023-10-12T00:00:00"/>
    <d v="2023-10-26T00:00:00"/>
    <x v="39"/>
    <n v="0.55000000000000004"/>
    <n v="233000000000"/>
    <n v="0.45"/>
    <n v="0.5"/>
    <n v="220000000000"/>
    <n v="0.5"/>
    <n v="0.49721030042918463"/>
  </r>
  <r>
    <x v="31"/>
    <x v="1"/>
    <s v="KHR"/>
    <x v="4"/>
    <d v="2023-10-12T00:00:00"/>
    <d v="2023-11-09T00:00:00"/>
    <x v="38"/>
    <n v="0.85"/>
    <n v="161000000000"/>
    <n v="0.65"/>
    <n v="0.85"/>
    <n v="161000000000"/>
    <n v="0.85"/>
    <n v="0.79813664596273293"/>
  </r>
  <r>
    <x v="31"/>
    <x v="1"/>
    <s v="KHR"/>
    <x v="5"/>
    <d v="2023-10-12T00:00:00"/>
    <d v="2024-01-11T00:00:00"/>
    <x v="37"/>
    <n v="1.33"/>
    <n v="52550000000"/>
    <n v="1"/>
    <n v="1.33"/>
    <n v="52550000000"/>
    <n v="1.33"/>
    <n v="1.3254043767840149"/>
  </r>
  <r>
    <x v="31"/>
    <x v="1"/>
    <s v="KHR"/>
    <x v="6"/>
    <d v="2023-10-12T00:00:00"/>
    <d v="2024-04-11T00:00:00"/>
    <x v="22"/>
    <n v="1.38"/>
    <n v="5700000000"/>
    <n v="1.35"/>
    <n v="1.35"/>
    <n v="5700000000"/>
    <n v="1.35"/>
    <n v="1.35"/>
  </r>
  <r>
    <x v="31"/>
    <x v="1"/>
    <s v="KHR"/>
    <x v="7"/>
    <d v="2023-10-12T00:00:00"/>
    <d v="2024-10-10T00:00:00"/>
    <x v="22"/>
    <n v="1.4"/>
    <m/>
    <m/>
    <m/>
    <m/>
    <m/>
    <m/>
  </r>
  <r>
    <x v="31"/>
    <x v="1"/>
    <s v="USD"/>
    <x v="2"/>
    <d v="2023-10-12T00:00:00"/>
    <d v="2023-10-19T00:00:00"/>
    <x v="26"/>
    <n v="0.45"/>
    <n v="15000000"/>
    <n v="0.34"/>
    <n v="0.4"/>
    <n v="5000000"/>
    <n v="0.34"/>
    <n v="0.36333333333333329"/>
  </r>
  <r>
    <x v="31"/>
    <x v="1"/>
    <s v="USD"/>
    <x v="3"/>
    <d v="2023-10-12T00:00:00"/>
    <d v="2023-10-26T00:00:00"/>
    <x v="26"/>
    <n v="0.52"/>
    <n v="10000000"/>
    <n v="0.43"/>
    <n v="0.45"/>
    <n v="5000000"/>
    <n v="0.43"/>
    <n v="0.44"/>
  </r>
  <r>
    <x v="31"/>
    <x v="1"/>
    <s v="USD"/>
    <x v="4"/>
    <d v="2023-10-12T00:00:00"/>
    <d v="2023-11-09T00:00:00"/>
    <x v="26"/>
    <n v="0.55000000000000004"/>
    <n v="5000000"/>
    <n v="0.5"/>
    <n v="0.5"/>
    <n v="5000000"/>
    <n v="0.5"/>
    <n v="0.5"/>
  </r>
  <r>
    <x v="31"/>
    <x v="1"/>
    <s v="USD"/>
    <x v="5"/>
    <d v="2023-10-12T00:00:00"/>
    <d v="2024-01-11T00:00:00"/>
    <x v="31"/>
    <n v="1.02"/>
    <n v="12750000"/>
    <n v="0.5"/>
    <n v="1.02"/>
    <n v="12750000"/>
    <n v="1.02"/>
    <n v="0.94509803921568625"/>
  </r>
  <r>
    <x v="31"/>
    <x v="1"/>
    <s v="USD"/>
    <x v="6"/>
    <d v="2023-10-12T00:00:00"/>
    <d v="2024-04-11T00:00:00"/>
    <x v="18"/>
    <n v="1.06"/>
    <n v="7700000"/>
    <n v="1.05"/>
    <n v="1.05"/>
    <n v="7700000"/>
    <n v="1.05"/>
    <n v="1.05"/>
  </r>
  <r>
    <x v="31"/>
    <x v="1"/>
    <s v="USD"/>
    <x v="7"/>
    <d v="2023-10-12T00:00:00"/>
    <d v="2024-10-10T00:00:00"/>
    <x v="10"/>
    <n v="1.08"/>
    <n v="5200000"/>
    <n v="1"/>
    <n v="1.05"/>
    <n v="5200000"/>
    <n v="1.05"/>
    <n v="1.0480769230769229"/>
  </r>
  <r>
    <x v="32"/>
    <x v="1"/>
    <s v="KHR"/>
    <x v="2"/>
    <d v="2023-10-19T00:00:00"/>
    <d v="2023-10-26T00:00:00"/>
    <x v="40"/>
    <n v="0.5"/>
    <n v="273000000000"/>
    <n v="0.4"/>
    <n v="0.45"/>
    <n v="250000000000"/>
    <n v="0.45"/>
    <n v="0.44670329670329673"/>
  </r>
  <r>
    <x v="32"/>
    <x v="1"/>
    <s v="KHR"/>
    <x v="3"/>
    <d v="2023-10-19T00:00:00"/>
    <d v="2023-11-02T00:00:00"/>
    <x v="40"/>
    <n v="0.55000000000000004"/>
    <n v="289000000000"/>
    <n v="0.25"/>
    <n v="0.5"/>
    <n v="250000000000"/>
    <n v="0.5"/>
    <n v="0.46470588235294119"/>
  </r>
  <r>
    <x v="32"/>
    <x v="1"/>
    <s v="KHR"/>
    <x v="4"/>
    <d v="2023-10-19T00:00:00"/>
    <d v="2023-11-16T00:00:00"/>
    <x v="37"/>
    <n v="0.85"/>
    <n v="102000000000"/>
    <n v="0.745"/>
    <n v="0.85"/>
    <n v="102000000000"/>
    <n v="0.85"/>
    <n v="0.84803921568627449"/>
  </r>
  <r>
    <x v="32"/>
    <x v="1"/>
    <s v="KHR"/>
    <x v="5"/>
    <d v="2023-10-19T00:00:00"/>
    <d v="2024-01-18T00:00:00"/>
    <x v="41"/>
    <n v="1.33"/>
    <n v="250000000"/>
    <n v="0.6"/>
    <n v="0.6"/>
    <n v="250000000"/>
    <n v="0.6"/>
    <n v="0.6"/>
  </r>
  <r>
    <x v="32"/>
    <x v="1"/>
    <s v="KHR"/>
    <x v="6"/>
    <d v="2023-10-19T00:00:00"/>
    <d v="2024-04-18T00:00:00"/>
    <x v="22"/>
    <n v="1.38"/>
    <n v="200000000"/>
    <n v="0.3"/>
    <n v="0.3"/>
    <n v="200000000"/>
    <n v="0.3"/>
    <n v="0.3"/>
  </r>
  <r>
    <x v="32"/>
    <x v="1"/>
    <s v="KHR"/>
    <x v="7"/>
    <d v="2023-10-19T00:00:00"/>
    <d v="2024-10-17T00:00:00"/>
    <x v="22"/>
    <n v="1.4"/>
    <m/>
    <m/>
    <m/>
    <m/>
    <m/>
    <m/>
  </r>
  <r>
    <x v="32"/>
    <x v="0"/>
    <s v="KHR"/>
    <x v="0"/>
    <d v="2023-10-20T00:00:00"/>
    <d v="2024-10-20T00:00:00"/>
    <x v="0"/>
    <n v="3.48"/>
    <n v="24000000000"/>
    <n v="3.8"/>
    <n v="5"/>
    <n v="20000000000"/>
    <s v="-"/>
    <n v="3.9666666666666699"/>
  </r>
  <r>
    <x v="32"/>
    <x v="1"/>
    <s v="USD"/>
    <x v="2"/>
    <d v="2023-10-19T00:00:00"/>
    <d v="2023-10-26T00:00:00"/>
    <x v="26"/>
    <n v="0.45"/>
    <n v="10000000"/>
    <n v="0.34"/>
    <n v="0.34"/>
    <n v="5000000"/>
    <n v="0.34"/>
    <n v="0.34"/>
  </r>
  <r>
    <x v="32"/>
    <x v="1"/>
    <s v="USD"/>
    <x v="3"/>
    <d v="2023-10-19T00:00:00"/>
    <d v="2023-11-02T00:00:00"/>
    <x v="26"/>
    <n v="0.52"/>
    <n v="10000000"/>
    <n v="0.42"/>
    <n v="0.43"/>
    <n v="5000000"/>
    <n v="0.42"/>
    <n v="0.42499999999999999"/>
  </r>
  <r>
    <x v="32"/>
    <x v="1"/>
    <s v="USD"/>
    <x v="4"/>
    <d v="2023-10-19T00:00:00"/>
    <d v="2023-11-16T00:00:00"/>
    <x v="26"/>
    <n v="0.55000000000000004"/>
    <n v="5000000"/>
    <n v="0.5"/>
    <n v="0.5"/>
    <n v="5000000"/>
    <n v="0.5"/>
    <n v="0.5"/>
  </r>
  <r>
    <x v="32"/>
    <x v="1"/>
    <s v="USD"/>
    <x v="5"/>
    <d v="2023-10-19T00:00:00"/>
    <d v="2024-01-18T00:00:00"/>
    <x v="31"/>
    <n v="1.02"/>
    <n v="250000"/>
    <n v="0.5"/>
    <n v="0.5"/>
    <n v="250000"/>
    <n v="0.5"/>
    <n v="0.5"/>
  </r>
  <r>
    <x v="32"/>
    <x v="1"/>
    <s v="USD"/>
    <x v="6"/>
    <d v="2023-10-19T00:00:00"/>
    <d v="2024-04-18T00:00:00"/>
    <x v="18"/>
    <n v="1.06"/>
    <n v="150000"/>
    <n v="0.3"/>
    <n v="0.3"/>
    <n v="150000"/>
    <n v="0.3"/>
    <n v="0.3"/>
  </r>
  <r>
    <x v="32"/>
    <x v="1"/>
    <s v="USD"/>
    <x v="7"/>
    <d v="2023-10-19T00:00:00"/>
    <d v="2024-10-17T00:00:00"/>
    <x v="10"/>
    <n v="1.08"/>
    <m/>
    <m/>
    <m/>
    <m/>
    <m/>
    <m/>
  </r>
  <r>
    <x v="33"/>
    <x v="1"/>
    <s v="KHR"/>
    <x v="2"/>
    <d v="2023-10-26T00:00:00"/>
    <d v="2023-11-02T00:00:00"/>
    <x v="42"/>
    <n v="0.5"/>
    <n v="291000000000"/>
    <n v="0.4"/>
    <n v="0.45"/>
    <n v="291000000000"/>
    <n v="0.45"/>
    <n v="0.44553264604810999"/>
  </r>
  <r>
    <x v="33"/>
    <x v="1"/>
    <s v="KHR"/>
    <x v="3"/>
    <d v="2023-10-26T00:00:00"/>
    <d v="2023-11-09T00:00:00"/>
    <x v="42"/>
    <n v="0.55000000000000004"/>
    <n v="340000000000"/>
    <n v="0.45"/>
    <n v="0.5"/>
    <n v="300000000000"/>
    <n v="0.5"/>
    <n v="0.49926470588235289"/>
  </r>
  <r>
    <x v="33"/>
    <x v="1"/>
    <s v="KHR"/>
    <x v="4"/>
    <d v="2023-10-26T00:00:00"/>
    <d v="2023-11-23T00:00:00"/>
    <x v="41"/>
    <n v="0.85"/>
    <n v="12000000000"/>
    <n v="0.75"/>
    <n v="0.8"/>
    <n v="12000000000"/>
    <n v="0.8"/>
    <n v="0.78333333333333333"/>
  </r>
  <r>
    <x v="33"/>
    <x v="1"/>
    <s v="KHR"/>
    <x v="5"/>
    <d v="2023-10-26T00:00:00"/>
    <d v="2024-01-25T00:00:00"/>
    <x v="32"/>
    <n v="1.33"/>
    <n v="200000000"/>
    <n v="1.2"/>
    <n v="1.2"/>
    <n v="200000000"/>
    <n v="1.2"/>
    <n v="1.2"/>
  </r>
  <r>
    <x v="33"/>
    <x v="1"/>
    <s v="KHR"/>
    <x v="6"/>
    <d v="2023-10-26T00:00:00"/>
    <d v="2024-04-25T00:00:00"/>
    <x v="22"/>
    <n v="1.38"/>
    <m/>
    <m/>
    <m/>
    <m/>
    <m/>
    <m/>
  </r>
  <r>
    <x v="33"/>
    <x v="1"/>
    <s v="KHR"/>
    <x v="7"/>
    <d v="2023-10-26T00:00:00"/>
    <d v="2024-10-24T00:00:00"/>
    <x v="22"/>
    <n v="1.4"/>
    <m/>
    <m/>
    <m/>
    <m/>
    <m/>
    <m/>
  </r>
  <r>
    <x v="33"/>
    <x v="1"/>
    <s v="USD"/>
    <x v="2"/>
    <d v="2023-10-26T00:00:00"/>
    <d v="2023-11-02T00:00:00"/>
    <x v="26"/>
    <n v="0.45"/>
    <n v="10000000"/>
    <n v="0.33"/>
    <n v="0.34"/>
    <n v="5000000"/>
    <n v="0.33"/>
    <n v="0.33500000000000002"/>
  </r>
  <r>
    <x v="33"/>
    <x v="1"/>
    <s v="USD"/>
    <x v="3"/>
    <d v="2023-10-26T00:00:00"/>
    <d v="2023-11-09T00:00:00"/>
    <x v="26"/>
    <n v="0.52"/>
    <n v="5000000"/>
    <n v="0.4"/>
    <n v="0.4"/>
    <n v="5000000"/>
    <n v="0.4"/>
    <n v="0.4"/>
  </r>
  <r>
    <x v="33"/>
    <x v="1"/>
    <s v="USD"/>
    <x v="4"/>
    <d v="2023-10-26T00:00:00"/>
    <d v="2023-11-23T00:00:00"/>
    <x v="26"/>
    <n v="0.55000000000000004"/>
    <n v="5000000"/>
    <n v="0.5"/>
    <n v="0.5"/>
    <n v="5000000"/>
    <n v="0.5"/>
    <n v="0.5"/>
  </r>
  <r>
    <x v="33"/>
    <x v="1"/>
    <s v="USD"/>
    <x v="5"/>
    <d v="2023-10-26T00:00:00"/>
    <d v="2024-01-25T00:00:00"/>
    <x v="31"/>
    <n v="1.02"/>
    <n v="12309000"/>
    <n v="0.75"/>
    <n v="1.02"/>
    <n v="12309000"/>
    <n v="1.02"/>
    <n v="0.94436997319034854"/>
  </r>
  <r>
    <x v="33"/>
    <x v="1"/>
    <s v="USD"/>
    <x v="6"/>
    <d v="2023-10-26T00:00:00"/>
    <d v="2024-04-25T00:00:00"/>
    <x v="18"/>
    <n v="1.06"/>
    <m/>
    <m/>
    <m/>
    <m/>
    <m/>
    <m/>
  </r>
  <r>
    <x v="33"/>
    <x v="1"/>
    <s v="USD"/>
    <x v="7"/>
    <d v="2023-10-26T00:00:00"/>
    <d v="2024-10-24T00:00:00"/>
    <x v="10"/>
    <n v="1.08"/>
    <n v="4000000"/>
    <n v="1.06"/>
    <n v="1.06"/>
    <n v="4000000"/>
    <n v="1.06"/>
    <n v="1.06"/>
  </r>
  <r>
    <x v="34"/>
    <x v="1"/>
    <s v="KHR"/>
    <x v="2"/>
    <d v="2023-11-02T00:00:00"/>
    <d v="2023-11-09T00:00:00"/>
    <x v="42"/>
    <n v="0.5"/>
    <n v="183000000000"/>
    <n v="0.4"/>
    <n v="0.45"/>
    <n v="183000000000"/>
    <n v="0.45"/>
    <n v="0.44098360655737712"/>
  </r>
  <r>
    <x v="34"/>
    <x v="1"/>
    <s v="KHR"/>
    <x v="3"/>
    <d v="2023-11-02T00:00:00"/>
    <d v="2023-11-16T00:00:00"/>
    <x v="43"/>
    <n v="0.55000000000000004"/>
    <n v="367500000000"/>
    <n v="0.45"/>
    <n v="0.55000000000000004"/>
    <n v="350000000000"/>
    <n v="0.55000000000000004"/>
    <n v="0.50170068027210879"/>
  </r>
  <r>
    <x v="34"/>
    <x v="1"/>
    <s v="KHR"/>
    <x v="4"/>
    <d v="2023-11-02T00:00:00"/>
    <d v="2023-11-30T00:00:00"/>
    <x v="41"/>
    <n v="0.85"/>
    <n v="95000000000"/>
    <n v="0.75"/>
    <n v="0.85"/>
    <n v="95000000000"/>
    <n v="0.85"/>
    <n v="0.8236842105263158"/>
  </r>
  <r>
    <x v="34"/>
    <x v="1"/>
    <s v="KHR"/>
    <x v="5"/>
    <d v="2023-11-02T00:00:00"/>
    <d v="2024-02-01T00:00:00"/>
    <x v="29"/>
    <n v="1.33"/>
    <m/>
    <m/>
    <m/>
    <m/>
    <m/>
    <m/>
  </r>
  <r>
    <x v="34"/>
    <x v="1"/>
    <s v="KHR"/>
    <x v="6"/>
    <d v="2023-11-02T00:00:00"/>
    <d v="2024-05-02T00:00:00"/>
    <x v="22"/>
    <n v="1.38"/>
    <m/>
    <m/>
    <m/>
    <m/>
    <m/>
    <m/>
  </r>
  <r>
    <x v="34"/>
    <x v="1"/>
    <s v="KHR"/>
    <x v="7"/>
    <d v="2023-11-02T00:00:00"/>
    <d v="2024-10-31T00:00:00"/>
    <x v="22"/>
    <n v="1.4"/>
    <m/>
    <m/>
    <m/>
    <m/>
    <m/>
    <m/>
  </r>
  <r>
    <x v="34"/>
    <x v="1"/>
    <s v="USD"/>
    <x v="2"/>
    <d v="2023-11-02T00:00:00"/>
    <d v="2023-11-09T00:00:00"/>
    <x v="26"/>
    <n v="0.45"/>
    <n v="5000000"/>
    <n v="0.33"/>
    <n v="0.33"/>
    <n v="5000000"/>
    <n v="0.33"/>
    <n v="0.33"/>
  </r>
  <r>
    <x v="34"/>
    <x v="1"/>
    <s v="USD"/>
    <x v="3"/>
    <d v="2023-11-02T00:00:00"/>
    <d v="2023-11-16T00:00:00"/>
    <x v="26"/>
    <n v="0.52"/>
    <n v="10000000"/>
    <n v="0.49"/>
    <n v="0.5"/>
    <n v="5000000"/>
    <n v="0.49"/>
    <n v="0.495"/>
  </r>
  <r>
    <x v="34"/>
    <x v="1"/>
    <s v="USD"/>
    <x v="4"/>
    <d v="2023-11-02T00:00:00"/>
    <d v="2023-11-30T00:00:00"/>
    <x v="26"/>
    <n v="0.55000000000000004"/>
    <n v="5000000"/>
    <n v="0.5"/>
    <n v="0.5"/>
    <n v="5000000"/>
    <n v="0.5"/>
    <n v="0.5"/>
  </r>
  <r>
    <x v="34"/>
    <x v="1"/>
    <s v="USD"/>
    <x v="5"/>
    <d v="2023-11-02T00:00:00"/>
    <d v="2024-02-01T00:00:00"/>
    <x v="17"/>
    <n v="1.02"/>
    <m/>
    <m/>
    <m/>
    <m/>
    <m/>
    <m/>
  </r>
  <r>
    <x v="34"/>
    <x v="1"/>
    <s v="USD"/>
    <x v="6"/>
    <d v="2023-11-02T00:00:00"/>
    <d v="2024-05-02T00:00:00"/>
    <x v="10"/>
    <n v="1.06"/>
    <m/>
    <m/>
    <m/>
    <m/>
    <m/>
    <m/>
  </r>
  <r>
    <x v="34"/>
    <x v="1"/>
    <s v="USD"/>
    <x v="7"/>
    <d v="2023-11-02T00:00:00"/>
    <d v="2024-10-31T00:00:00"/>
    <x v="10"/>
    <n v="1.08"/>
    <n v="15000000"/>
    <n v="1.06"/>
    <n v="1.06"/>
    <n v="15000000"/>
    <n v="1.06"/>
    <n v="1.06"/>
  </r>
  <r>
    <x v="35"/>
    <x v="1"/>
    <s v="KHR"/>
    <x v="2"/>
    <d v="2023-11-16T00:00:00"/>
    <d v="2023-11-23T00:00:00"/>
    <x v="42"/>
    <n v="0.5"/>
    <n v="457000000000"/>
    <n v="0.38"/>
    <n v="0.48"/>
    <n v="300000000000"/>
    <n v="0.45"/>
    <n v="0.44157549234135668"/>
  </r>
  <r>
    <x v="35"/>
    <x v="1"/>
    <s v="KHR"/>
    <x v="3"/>
    <d v="2023-11-16T00:00:00"/>
    <d v="2023-11-30T00:00:00"/>
    <x v="43"/>
    <n v="0.55000000000000004"/>
    <n v="424000000000"/>
    <n v="0.4"/>
    <n v="0.55000000000000004"/>
    <n v="350000000000"/>
    <n v="0.55000000000000004"/>
    <n v="0.51367924528301889"/>
  </r>
  <r>
    <x v="35"/>
    <x v="1"/>
    <s v="KHR"/>
    <x v="4"/>
    <d v="2023-11-16T00:00:00"/>
    <d v="2023-12-14T00:00:00"/>
    <x v="41"/>
    <n v="0.85"/>
    <n v="90000000000"/>
    <n v="0.55000000000000004"/>
    <n v="0.85"/>
    <n v="90000000000"/>
    <n v="0.85"/>
    <n v="0.77222222222222225"/>
  </r>
  <r>
    <x v="35"/>
    <x v="1"/>
    <s v="KHR"/>
    <x v="5"/>
    <d v="2023-11-16T00:00:00"/>
    <d v="2024-02-15T00:00:00"/>
    <x v="29"/>
    <n v="1.33"/>
    <n v="96670000000"/>
    <n v="0.3"/>
    <n v="1.33"/>
    <n v="50000000000"/>
    <n v="1.33"/>
    <n v="1.1716664942588191"/>
  </r>
  <r>
    <x v="35"/>
    <x v="1"/>
    <s v="KHR"/>
    <x v="6"/>
    <d v="2023-11-16T00:00:00"/>
    <d v="2024-05-16T00:00:00"/>
    <x v="22"/>
    <n v="1.38"/>
    <n v="25600000000"/>
    <m/>
    <n v="0.9"/>
    <n v="25600000000"/>
    <n v="1.25"/>
    <n v="1.2417968749999999"/>
  </r>
  <r>
    <x v="35"/>
    <x v="1"/>
    <s v="KHR"/>
    <x v="7"/>
    <d v="2023-11-16T00:00:00"/>
    <d v="2024-11-14T00:00:00"/>
    <x v="22"/>
    <n v="1.4"/>
    <n v="200000000"/>
    <n v="1.32"/>
    <n v="1.32"/>
    <n v="200000000"/>
    <n v="1.32"/>
    <n v="1.32"/>
  </r>
  <r>
    <x v="35"/>
    <x v="1"/>
    <s v="USD"/>
    <x v="2"/>
    <d v="2023-11-16T00:00:00"/>
    <d v="2023-11-23T00:00:00"/>
    <x v="26"/>
    <n v="0.45"/>
    <n v="15000000"/>
    <n v="0.3"/>
    <n v="0.42"/>
    <n v="5000000"/>
    <n v="0.3"/>
    <n v="0.34666666666666668"/>
  </r>
  <r>
    <x v="35"/>
    <x v="1"/>
    <s v="USD"/>
    <x v="3"/>
    <d v="2023-11-16T00:00:00"/>
    <d v="2023-11-30T00:00:00"/>
    <x v="26"/>
    <n v="0.52"/>
    <n v="20000000"/>
    <n v="0.35"/>
    <n v="0.5"/>
    <n v="5000000"/>
    <n v="0.35"/>
    <n v="0.45500000000000002"/>
  </r>
  <r>
    <x v="35"/>
    <x v="1"/>
    <s v="USD"/>
    <x v="4"/>
    <d v="2023-11-16T00:00:00"/>
    <d v="2023-12-14T00:00:00"/>
    <x v="26"/>
    <n v="0.55000000000000004"/>
    <n v="15000000"/>
    <n v="0.4"/>
    <n v="0.5"/>
    <n v="5000000"/>
    <n v="0.4"/>
    <n v="0.46666666666666667"/>
  </r>
  <r>
    <x v="35"/>
    <x v="1"/>
    <s v="USD"/>
    <x v="5"/>
    <d v="2023-11-16T00:00:00"/>
    <d v="2024-02-15T00:00:00"/>
    <x v="17"/>
    <n v="1.02"/>
    <n v="47555000"/>
    <n v="0.2"/>
    <n v="0.8"/>
    <n v="20000000"/>
    <n v="0.5"/>
    <n v="0.46624960571969298"/>
  </r>
  <r>
    <x v="35"/>
    <x v="1"/>
    <s v="USD"/>
    <x v="6"/>
    <d v="2023-11-16T00:00:00"/>
    <d v="2024-05-16T00:00:00"/>
    <x v="10"/>
    <n v="1.06"/>
    <n v="15150000"/>
    <n v="0.55000000000000004"/>
    <n v="1.06"/>
    <n v="15000000"/>
    <n v="1.06"/>
    <n v="1.054950495049505"/>
  </r>
  <r>
    <x v="35"/>
    <x v="1"/>
    <s v="USD"/>
    <x v="7"/>
    <d v="2023-11-16T00:00:00"/>
    <d v="2024-11-14T00:00:00"/>
    <x v="10"/>
    <n v="1.08"/>
    <n v="15700000"/>
    <n v="0.99"/>
    <n v="1.06"/>
    <n v="15000000"/>
    <n v="1.06"/>
    <n v="1.0568789808917201"/>
  </r>
  <r>
    <x v="36"/>
    <x v="1"/>
    <s v="KHR"/>
    <x v="2"/>
    <d v="2023-11-23T00:00:00"/>
    <d v="2023-11-30T00:00:00"/>
    <x v="44"/>
    <n v="0.5"/>
    <n v="221000000000"/>
    <n v="0.35"/>
    <n v="0.45"/>
    <n v="221000000000"/>
    <n v="0.45"/>
    <n v="0.42488687782805429"/>
  </r>
  <r>
    <x v="36"/>
    <x v="1"/>
    <s v="KHR"/>
    <x v="3"/>
    <d v="2023-11-23T00:00:00"/>
    <d v="2023-12-07T00:00:00"/>
    <x v="44"/>
    <n v="0.55000000000000004"/>
    <n v="324000000000"/>
    <n v="0.38"/>
    <n v="0.55000000000000004"/>
    <n v="324000000000"/>
    <n v="0.55000000000000004"/>
    <n v="0.51265432098765429"/>
  </r>
  <r>
    <x v="36"/>
    <x v="1"/>
    <s v="KHR"/>
    <x v="4"/>
    <d v="2023-11-23T00:00:00"/>
    <d v="2023-12-21T00:00:00"/>
    <x v="41"/>
    <n v="0.85"/>
    <n v="140000000000"/>
    <n v="0.85"/>
    <n v="0.85"/>
    <n v="140000000000"/>
    <n v="0.85"/>
    <n v="0.85"/>
  </r>
  <r>
    <x v="36"/>
    <x v="1"/>
    <s v="KHR"/>
    <x v="5"/>
    <d v="2023-11-23T00:00:00"/>
    <d v="2024-02-22T00:00:00"/>
    <x v="29"/>
    <n v="1.33"/>
    <n v="50800000000"/>
    <n v="1"/>
    <n v="1.33"/>
    <n v="50000000000"/>
    <n v="1.33"/>
    <n v="1.3277559055118111"/>
  </r>
  <r>
    <x v="36"/>
    <x v="1"/>
    <s v="KHR"/>
    <x v="6"/>
    <d v="2023-11-23T00:00:00"/>
    <d v="2024-05-23T00:00:00"/>
    <x v="22"/>
    <n v="1.38"/>
    <m/>
    <m/>
    <m/>
    <m/>
    <m/>
    <m/>
  </r>
  <r>
    <x v="36"/>
    <x v="1"/>
    <s v="KHR"/>
    <x v="7"/>
    <d v="2023-11-23T00:00:00"/>
    <d v="2024-11-21T00:00:00"/>
    <x v="22"/>
    <n v="1.4"/>
    <n v="300000000"/>
    <n v="0.3"/>
    <n v="0.3"/>
    <n v="300000000"/>
    <n v="0.3"/>
    <n v="0.3"/>
  </r>
  <r>
    <x v="36"/>
    <x v="0"/>
    <s v="KHR"/>
    <x v="8"/>
    <d v="2023-11-24T00:00:00"/>
    <d v="2025-11-24T00:00:00"/>
    <x v="0"/>
    <n v="4"/>
    <n v="38000000000"/>
    <n v="4.3"/>
    <n v="5.5"/>
    <n v="28000000000"/>
    <s v="-"/>
    <n v="4.67631578947368"/>
  </r>
  <r>
    <x v="36"/>
    <x v="1"/>
    <s v="USD"/>
    <x v="2"/>
    <d v="2023-11-23T00:00:00"/>
    <d v="2023-11-30T00:00:00"/>
    <x v="26"/>
    <n v="0.45"/>
    <n v="14900000"/>
    <n v="0.28999999999999998"/>
    <n v="0.4"/>
    <n v="5000000"/>
    <n v="0.3"/>
    <n v="0.3302684563758389"/>
  </r>
  <r>
    <x v="36"/>
    <x v="1"/>
    <s v="USD"/>
    <x v="3"/>
    <d v="2023-11-23T00:00:00"/>
    <d v="2023-12-07T00:00:00"/>
    <x v="26"/>
    <n v="0.52"/>
    <n v="14900000"/>
    <n v="0.34"/>
    <n v="0.5"/>
    <n v="5000000"/>
    <n v="0.4"/>
    <n v="0.41382550335570473"/>
  </r>
  <r>
    <x v="36"/>
    <x v="1"/>
    <s v="USD"/>
    <x v="4"/>
    <d v="2023-11-23T00:00:00"/>
    <d v="2023-12-21T00:00:00"/>
    <x v="26"/>
    <n v="0.55000000000000004"/>
    <n v="9900000"/>
    <n v="0.39"/>
    <n v="0.5"/>
    <n v="5000000"/>
    <n v="0.5"/>
    <n v="0.44555555555555548"/>
  </r>
  <r>
    <x v="36"/>
    <x v="1"/>
    <s v="USD"/>
    <x v="5"/>
    <d v="2023-11-23T00:00:00"/>
    <d v="2024-02-22T00:00:00"/>
    <x v="34"/>
    <n v="1.02"/>
    <n v="32396000"/>
    <n v="0.52"/>
    <n v="0.52"/>
    <n v="30000000"/>
    <n v="0.52"/>
    <n v="0.25819236942832452"/>
  </r>
  <r>
    <x v="36"/>
    <x v="1"/>
    <s v="USD"/>
    <x v="6"/>
    <d v="2023-11-23T00:00:00"/>
    <d v="2024-05-23T00:00:00"/>
    <x v="17"/>
    <n v="1.06"/>
    <n v="7220000"/>
    <n v="0.56000000000000005"/>
    <n v="0.9"/>
    <n v="7220000"/>
    <n v="0.9"/>
    <n v="0.66454293628808869"/>
  </r>
  <r>
    <x v="36"/>
    <x v="1"/>
    <s v="USD"/>
    <x v="7"/>
    <d v="2023-11-23T00:00:00"/>
    <d v="2024-11-21T00:00:00"/>
    <x v="17"/>
    <n v="1.08"/>
    <n v="6150000"/>
    <n v="0.2"/>
    <n v="1.03"/>
    <n v="6150000"/>
    <n v="1.03"/>
    <n v="1.0097560975609761"/>
  </r>
  <r>
    <x v="37"/>
    <x v="1"/>
    <s v="KHR"/>
    <x v="2"/>
    <d v="2023-11-30T00:00:00"/>
    <d v="2023-12-07T00:00:00"/>
    <x v="44"/>
    <n v="0.5"/>
    <n v="140000000000"/>
    <n v="0.45"/>
    <n v="0.49"/>
    <n v="140000000000"/>
    <n v="0.49"/>
    <n v="0.46142857142857141"/>
  </r>
  <r>
    <x v="37"/>
    <x v="1"/>
    <s v="KHR"/>
    <x v="3"/>
    <d v="2023-11-30T00:00:00"/>
    <d v="2023-12-14T00:00:00"/>
    <x v="44"/>
    <n v="0.55000000000000004"/>
    <n v="240000000000"/>
    <n v="0.4"/>
    <n v="0.55000000000000004"/>
    <n v="240000000000"/>
    <n v="0.55000000000000004"/>
    <n v="0.53749999999999998"/>
  </r>
  <r>
    <x v="37"/>
    <x v="1"/>
    <s v="KHR"/>
    <x v="4"/>
    <d v="2023-11-30T00:00:00"/>
    <d v="2023-12-28T00:00:00"/>
    <x v="41"/>
    <n v="0.85"/>
    <n v="100000000000"/>
    <n v="0.7"/>
    <n v="0.85"/>
    <n v="100000000000"/>
    <n v="0.85"/>
    <n v="0.76"/>
  </r>
  <r>
    <x v="37"/>
    <x v="1"/>
    <s v="KHR"/>
    <x v="5"/>
    <d v="2023-11-30T00:00:00"/>
    <d v="2024-02-29T00:00:00"/>
    <x v="29"/>
    <n v="1.33"/>
    <n v="600000000"/>
    <n v="0.6"/>
    <n v="0.6"/>
    <n v="600000000"/>
    <n v="0.6"/>
    <n v="0.6"/>
  </r>
  <r>
    <x v="37"/>
    <x v="1"/>
    <s v="KHR"/>
    <x v="6"/>
    <d v="2023-11-30T00:00:00"/>
    <d v="2024-05-30T00:00:00"/>
    <x v="22"/>
    <n v="1.38"/>
    <m/>
    <m/>
    <m/>
    <m/>
    <m/>
    <m/>
  </r>
  <r>
    <x v="37"/>
    <x v="1"/>
    <s v="KHR"/>
    <x v="7"/>
    <d v="2023-11-30T00:00:00"/>
    <d v="2024-11-28T00:00:00"/>
    <x v="22"/>
    <n v="1.4"/>
    <m/>
    <m/>
    <m/>
    <m/>
    <m/>
    <m/>
  </r>
  <r>
    <x v="37"/>
    <x v="1"/>
    <s v="USD"/>
    <x v="2"/>
    <d v="2023-11-30T00:00:00"/>
    <d v="2023-12-07T00:00:00"/>
    <x v="26"/>
    <n v="0.45"/>
    <n v="5000000"/>
    <n v="0.28999999999999998"/>
    <n v="0.28999999999999998"/>
    <n v="4900000"/>
    <n v="0.28999999999999998"/>
    <n v="0.28999999999999998"/>
  </r>
  <r>
    <x v="37"/>
    <x v="1"/>
    <s v="USD"/>
    <x v="3"/>
    <d v="2023-11-30T00:00:00"/>
    <d v="2023-12-14T00:00:00"/>
    <x v="26"/>
    <n v="0.52"/>
    <n v="5000000"/>
    <n v="0.34"/>
    <n v="0.49"/>
    <n v="5000000"/>
    <n v="0.49"/>
    <n v="0.41575757575757583"/>
  </r>
  <r>
    <x v="37"/>
    <x v="1"/>
    <s v="USD"/>
    <x v="4"/>
    <d v="2023-11-30T00:00:00"/>
    <d v="2023-12-28T00:00:00"/>
    <x v="26"/>
    <n v="0.55000000000000004"/>
    <n v="5000000"/>
    <n v="0.39"/>
    <n v="0.49"/>
    <n v="5000000"/>
    <n v="0.49"/>
    <n v="0.44050505050505051"/>
  </r>
  <r>
    <x v="37"/>
    <x v="1"/>
    <s v="USD"/>
    <x v="5"/>
    <d v="2023-11-30T00:00:00"/>
    <d v="2024-02-29T00:00:00"/>
    <x v="34"/>
    <n v="1.02"/>
    <n v="30000000"/>
    <n v="0.5"/>
    <n v="0.5"/>
    <n v="30000000"/>
    <n v="0.5"/>
    <n v="0.5"/>
  </r>
  <r>
    <x v="37"/>
    <x v="1"/>
    <s v="USD"/>
    <x v="6"/>
    <d v="2023-11-30T00:00:00"/>
    <d v="2024-05-30T00:00:00"/>
    <x v="17"/>
    <n v="1.06"/>
    <n v="20000000"/>
    <n v="1.06"/>
    <n v="1.06"/>
    <n v="5000000"/>
    <n v="1.06"/>
    <n v="1.06"/>
  </r>
  <r>
    <x v="37"/>
    <x v="1"/>
    <s v="USD"/>
    <x v="7"/>
    <d v="2023-11-30T00:00:00"/>
    <d v="2024-11-28T00:00:00"/>
    <x v="17"/>
    <n v="1.08"/>
    <n v="20000000"/>
    <n v="1.07"/>
    <n v="1.07"/>
    <n v="10000000"/>
    <n v="1.07"/>
    <n v="1.07"/>
  </r>
  <r>
    <x v="38"/>
    <x v="1"/>
    <s v="KHR"/>
    <x v="2"/>
    <d v="2023-12-07T00:00:00"/>
    <d v="2023-12-14T00:00:00"/>
    <x v="44"/>
    <n v="0.5"/>
    <n v="115000000000"/>
    <n v="0.45"/>
    <n v="0.5"/>
    <n v="115000000000"/>
    <n v="0.5"/>
    <n v="0.4934782608695652"/>
  </r>
  <r>
    <x v="38"/>
    <x v="1"/>
    <s v="KHR"/>
    <x v="3"/>
    <d v="2023-12-07T00:00:00"/>
    <d v="2023-12-21T00:00:00"/>
    <x v="44"/>
    <n v="0.55000000000000004"/>
    <n v="270000000000"/>
    <n v="0.4"/>
    <n v="0.55000000000000004"/>
    <n v="270000000000"/>
    <n v="0.55000000000000004"/>
    <n v="0.52777777777777779"/>
  </r>
  <r>
    <x v="38"/>
    <x v="1"/>
    <s v="KHR"/>
    <x v="4"/>
    <d v="2023-12-07T00:00:00"/>
    <d v="2024-01-04T00:00:00"/>
    <x v="41"/>
    <n v="0.85"/>
    <n v="120000000000"/>
    <n v="0.85"/>
    <n v="0.85"/>
    <n v="120000000000"/>
    <n v="0.85"/>
    <n v="0.85"/>
  </r>
  <r>
    <x v="38"/>
    <x v="1"/>
    <s v="KHR"/>
    <x v="5"/>
    <d v="2023-12-07T00:00:00"/>
    <d v="2024-03-07T00:00:00"/>
    <x v="29"/>
    <n v="1.33"/>
    <n v="8199999999.999999"/>
    <n v="1.1000000000000001"/>
    <n v="1.1000000000000001"/>
    <n v="8199999999.999999"/>
    <n v="1.1000000000000001"/>
    <n v="1.1000000000000001"/>
  </r>
  <r>
    <x v="38"/>
    <x v="1"/>
    <s v="KHR"/>
    <x v="6"/>
    <d v="2023-12-07T00:00:00"/>
    <d v="2024-06-06T00:00:00"/>
    <x v="22"/>
    <n v="1.38"/>
    <m/>
    <m/>
    <m/>
    <m/>
    <m/>
    <m/>
  </r>
  <r>
    <x v="38"/>
    <x v="1"/>
    <s v="KHR"/>
    <x v="7"/>
    <d v="2023-12-07T00:00:00"/>
    <d v="2024-12-05T00:00:00"/>
    <x v="22"/>
    <n v="1.4"/>
    <m/>
    <m/>
    <m/>
    <m/>
    <m/>
    <m/>
  </r>
  <r>
    <x v="38"/>
    <x v="1"/>
    <s v="USD"/>
    <x v="2"/>
    <d v="2023-12-07T00:00:00"/>
    <d v="2023-12-14T00:00:00"/>
    <x v="26"/>
    <n v="0.45"/>
    <n v="4900000"/>
    <n v="0.28999999999999998"/>
    <n v="0.28999999999999998"/>
    <n v="4900000"/>
    <n v="0.28999999999999998"/>
    <n v="0.28999999999999998"/>
  </r>
  <r>
    <x v="38"/>
    <x v="1"/>
    <s v="USD"/>
    <x v="3"/>
    <d v="2023-12-07T00:00:00"/>
    <d v="2023-12-21T00:00:00"/>
    <x v="26"/>
    <n v="0.52"/>
    <n v="9900000"/>
    <n v="0.34"/>
    <n v="0.48"/>
    <n v="5000000"/>
    <n v="0.48"/>
    <n v="0.41070707070707069"/>
  </r>
  <r>
    <x v="38"/>
    <x v="1"/>
    <s v="USD"/>
    <x v="4"/>
    <d v="2023-12-07T00:00:00"/>
    <d v="2024-01-04T00:00:00"/>
    <x v="26"/>
    <n v="0.55000000000000004"/>
    <n v="9900000"/>
    <n v="0.39"/>
    <n v="0.48"/>
    <n v="5000000"/>
    <n v="0.48"/>
    <n v="0.43545454545454543"/>
  </r>
  <r>
    <x v="38"/>
    <x v="1"/>
    <s v="USD"/>
    <x v="5"/>
    <d v="2023-12-07T00:00:00"/>
    <d v="2024-03-07T00:00:00"/>
    <x v="34"/>
    <n v="1.02"/>
    <n v="5975000"/>
    <n v="0.52"/>
    <n v="1.02"/>
    <n v="5975000"/>
    <n v="1.02"/>
    <n v="0.55974895397489544"/>
  </r>
  <r>
    <x v="38"/>
    <x v="1"/>
    <s v="USD"/>
    <x v="6"/>
    <d v="2023-12-07T00:00:00"/>
    <d v="2024-06-06T00:00:00"/>
    <x v="17"/>
    <n v="1.06"/>
    <n v="8100000"/>
    <n v="1"/>
    <n v="1.06"/>
    <n v="8100000"/>
    <n v="1.06"/>
    <n v="1.037037037037037"/>
  </r>
  <r>
    <x v="38"/>
    <x v="1"/>
    <s v="USD"/>
    <x v="7"/>
    <d v="2023-12-07T00:00:00"/>
    <d v="2024-12-05T00:00:00"/>
    <x v="17"/>
    <n v="1.08"/>
    <n v="3100000"/>
    <n v="1.01"/>
    <n v="1.01"/>
    <n v="3100000"/>
    <n v="1.01"/>
    <n v="1.01"/>
  </r>
  <r>
    <x v="39"/>
    <x v="1"/>
    <s v="KHR"/>
    <x v="2"/>
    <d v="2023-12-14T00:00:00"/>
    <d v="2023-12-21T00:00:00"/>
    <x v="44"/>
    <n v="0.5"/>
    <n v="140000000000"/>
    <n v="0.45"/>
    <n v="0.5"/>
    <n v="140000000000"/>
    <n v="0.5"/>
    <n v="0.49285714285714288"/>
  </r>
  <r>
    <x v="39"/>
    <x v="1"/>
    <s v="KHR"/>
    <x v="3"/>
    <d v="2023-12-14T00:00:00"/>
    <d v="2023-12-28T00:00:00"/>
    <x v="44"/>
    <n v="0.55000000000000004"/>
    <n v="240000000000"/>
    <n v="0.5"/>
    <n v="0.55000000000000004"/>
    <n v="240000000000"/>
    <n v="0.55000000000000004"/>
    <n v="0.54583333333333328"/>
  </r>
  <r>
    <x v="39"/>
    <x v="1"/>
    <s v="KHR"/>
    <x v="4"/>
    <d v="2023-12-14T00:00:00"/>
    <d v="2024-01-11T00:00:00"/>
    <x v="41"/>
    <n v="0.85"/>
    <n v="150000000000"/>
    <n v="0.8"/>
    <n v="0.85"/>
    <n v="150000000000"/>
    <n v="0.85"/>
    <n v="0.83666666666666667"/>
  </r>
  <r>
    <x v="39"/>
    <x v="1"/>
    <s v="KHR"/>
    <x v="5"/>
    <d v="2023-12-14T00:00:00"/>
    <d v="2024-03-14T00:00:00"/>
    <x v="29"/>
    <n v="1.33"/>
    <n v="200000000"/>
    <n v="1.31"/>
    <n v="1.31"/>
    <n v="200000000"/>
    <n v="1.31"/>
    <n v="1.31"/>
  </r>
  <r>
    <x v="39"/>
    <x v="1"/>
    <s v="KHR"/>
    <x v="6"/>
    <d v="2023-12-14T00:00:00"/>
    <d v="2024-06-13T00:00:00"/>
    <x v="22"/>
    <n v="1.38"/>
    <m/>
    <m/>
    <m/>
    <m/>
    <m/>
    <m/>
  </r>
  <r>
    <x v="39"/>
    <x v="1"/>
    <s v="KHR"/>
    <x v="7"/>
    <d v="2023-12-14T00:00:00"/>
    <d v="2024-12-12T00:00:00"/>
    <x v="22"/>
    <n v="1.4"/>
    <n v="400000000"/>
    <n v="1"/>
    <n v="1"/>
    <n v="400000000"/>
    <n v="1"/>
    <n v="1"/>
  </r>
  <r>
    <x v="39"/>
    <x v="1"/>
    <s v="USD"/>
    <x v="2"/>
    <d v="2023-12-14T00:00:00"/>
    <d v="2023-12-21T00:00:00"/>
    <x v="26"/>
    <n v="0.45"/>
    <n v="4900000"/>
    <n v="0.28999999999999998"/>
    <n v="0.28999999999999998"/>
    <n v="4900000"/>
    <n v="0.28999999999999998"/>
    <n v="0.28999999999999998"/>
  </r>
  <r>
    <x v="39"/>
    <x v="1"/>
    <s v="USD"/>
    <x v="3"/>
    <d v="2023-12-14T00:00:00"/>
    <d v="2023-12-28T00:00:00"/>
    <x v="26"/>
    <n v="0.52"/>
    <n v="9900000"/>
    <n v="0.34"/>
    <n v="0.5"/>
    <n v="5000000"/>
    <n v="0.5"/>
    <n v="0.4208080808080808"/>
  </r>
  <r>
    <x v="39"/>
    <x v="1"/>
    <s v="USD"/>
    <x v="4"/>
    <d v="2023-12-14T00:00:00"/>
    <d v="2024-01-11T00:00:00"/>
    <x v="26"/>
    <n v="0.55000000000000004"/>
    <n v="9900000"/>
    <n v="0.39"/>
    <n v="0.5"/>
    <n v="5000000"/>
    <n v="0.5"/>
    <n v="0.44555555555555548"/>
  </r>
  <r>
    <x v="39"/>
    <x v="1"/>
    <s v="USD"/>
    <x v="5"/>
    <d v="2023-12-14T00:00:00"/>
    <d v="2024-03-14T00:00:00"/>
    <x v="34"/>
    <n v="1.02"/>
    <n v="13786000"/>
    <n v="0.5"/>
    <n v="1.01"/>
    <n v="13786000"/>
    <n v="1.01"/>
    <n v="0.74396924416074284"/>
  </r>
  <r>
    <x v="39"/>
    <x v="1"/>
    <s v="USD"/>
    <x v="6"/>
    <d v="2023-12-14T00:00:00"/>
    <d v="2024-06-13T00:00:00"/>
    <x v="17"/>
    <n v="1.06"/>
    <n v="10000000"/>
    <n v="1.03"/>
    <n v="1.03"/>
    <n v="10000000"/>
    <n v="1.03"/>
    <n v="1.03"/>
  </r>
  <r>
    <x v="39"/>
    <x v="1"/>
    <s v="USD"/>
    <x v="7"/>
    <d v="2023-12-14T00:00:00"/>
    <d v="2024-12-12T00:00:00"/>
    <x v="17"/>
    <n v="1.08"/>
    <n v="250000"/>
    <n v="0.5"/>
    <n v="1"/>
    <n v="250000"/>
    <n v="1"/>
    <n v="0.7"/>
  </r>
  <r>
    <x v="40"/>
    <x v="1"/>
    <s v="KHR"/>
    <x v="2"/>
    <d v="2023-12-21T00:00:00"/>
    <d v="2023-12-28T00:00:00"/>
    <x v="44"/>
    <n v="0.5"/>
    <n v="180000000000"/>
    <n v="0.5"/>
    <n v="0.5"/>
    <n v="180000000000"/>
    <n v="0.5"/>
    <n v="0.5"/>
  </r>
  <r>
    <x v="40"/>
    <x v="1"/>
    <s v="KHR"/>
    <x v="3"/>
    <d v="2023-12-21T00:00:00"/>
    <d v="2024-01-04T00:00:00"/>
    <x v="44"/>
    <n v="0.55000000000000004"/>
    <n v="280000000000"/>
    <n v="0.4"/>
    <n v="0.55000000000000004"/>
    <n v="280000000000"/>
    <n v="0.55000000000000004"/>
    <n v="0.53392857142857142"/>
  </r>
  <r>
    <x v="40"/>
    <x v="1"/>
    <s v="KHR"/>
    <x v="4"/>
    <d v="2023-12-21T00:00:00"/>
    <d v="2024-01-18T00:00:00"/>
    <x v="41"/>
    <n v="0.85"/>
    <n v="100000000000"/>
    <n v="0.85"/>
    <n v="0.85"/>
    <n v="100000000000"/>
    <n v="0.85"/>
    <n v="0.85"/>
  </r>
  <r>
    <x v="40"/>
    <x v="1"/>
    <s v="KHR"/>
    <x v="5"/>
    <d v="2023-12-21T00:00:00"/>
    <d v="2024-03-21T00:00:00"/>
    <x v="29"/>
    <n v="1.33"/>
    <n v="200000000"/>
    <n v="1.31"/>
    <n v="1.31"/>
    <n v="200000000"/>
    <n v="1.31"/>
    <n v="1"/>
  </r>
  <r>
    <x v="40"/>
    <x v="1"/>
    <s v="KHR"/>
    <x v="6"/>
    <d v="2023-12-21T00:00:00"/>
    <d v="2024-06-20T00:00:00"/>
    <x v="22"/>
    <n v="1.38"/>
    <m/>
    <m/>
    <m/>
    <m/>
    <m/>
    <m/>
  </r>
  <r>
    <x v="40"/>
    <x v="1"/>
    <s v="KHR"/>
    <x v="7"/>
    <d v="2023-12-21T00:00:00"/>
    <d v="2024-12-19T00:00:00"/>
    <x v="22"/>
    <n v="1.4"/>
    <m/>
    <m/>
    <m/>
    <m/>
    <m/>
    <m/>
  </r>
  <r>
    <x v="40"/>
    <x v="0"/>
    <s v="KHR"/>
    <x v="1"/>
    <d v="2023-12-22T00:00:00"/>
    <d v="2026-12-22T00:00:00"/>
    <x v="0"/>
    <n v="4.5"/>
    <n v="22000000000"/>
    <n v="4.5"/>
    <n v="5.5"/>
    <n v="6000000000"/>
    <s v="-"/>
    <n v="5.2090909090909099"/>
  </r>
  <r>
    <x v="40"/>
    <x v="1"/>
    <s v="USD"/>
    <x v="2"/>
    <d v="2023-12-21T00:00:00"/>
    <d v="2023-12-28T00:00:00"/>
    <x v="26"/>
    <n v="0.45"/>
    <m/>
    <m/>
    <m/>
    <m/>
    <m/>
    <m/>
  </r>
  <r>
    <x v="40"/>
    <x v="1"/>
    <s v="USD"/>
    <x v="3"/>
    <d v="2023-12-21T00:00:00"/>
    <d v="2024-01-04T00:00:00"/>
    <x v="26"/>
    <n v="0.52"/>
    <n v="5000000"/>
    <n v="0.45"/>
    <n v="0.45"/>
    <n v="5000000"/>
    <n v="0.45"/>
    <n v="0.45"/>
  </r>
  <r>
    <x v="40"/>
    <x v="1"/>
    <s v="USD"/>
    <x v="4"/>
    <d v="2023-12-21T00:00:00"/>
    <d v="2024-01-18T00:00:00"/>
    <x v="26"/>
    <n v="0.55000000000000004"/>
    <n v="5000000"/>
    <n v="0.45"/>
    <n v="0.45"/>
    <n v="5000000"/>
    <n v="0.45"/>
    <n v="0.45"/>
  </r>
  <r>
    <x v="40"/>
    <x v="1"/>
    <s v="USD"/>
    <x v="5"/>
    <d v="2023-12-21T00:00:00"/>
    <d v="2024-03-21T00:00:00"/>
    <x v="34"/>
    <n v="1.1200000000000001"/>
    <n v="22310000"/>
    <n v="0.8"/>
    <n v="1.1200000000000001"/>
    <n v="22310000"/>
    <n v="1.1200000000000001"/>
    <n v="1.086866875840431"/>
  </r>
  <r>
    <x v="40"/>
    <x v="1"/>
    <s v="USD"/>
    <x v="6"/>
    <d v="2023-12-21T00:00:00"/>
    <d v="2024-06-20T00:00:00"/>
    <x v="17"/>
    <n v="1.1599999999999999"/>
    <n v="7000000"/>
    <n v="0.95"/>
    <n v="1.1599999999999999"/>
    <n v="7000000"/>
    <n v="1.1599999999999999"/>
    <n v="1.1000000000000001"/>
  </r>
  <r>
    <x v="40"/>
    <x v="1"/>
    <s v="USD"/>
    <x v="7"/>
    <d v="2023-12-21T00:00:00"/>
    <d v="2024-12-19T00:00:00"/>
    <x v="17"/>
    <n v="1.18"/>
    <n v="2049999.9999999998"/>
    <n v="1"/>
    <n v="1.18"/>
    <n v="2049999.9999999998"/>
    <n v="1.18"/>
    <n v="1.004390243902439"/>
  </r>
  <r>
    <x v="41"/>
    <x v="1"/>
    <s v="KHR"/>
    <x v="2"/>
    <d v="2023-12-28T00:00:00"/>
    <d v="2024-01-04T00:00:00"/>
    <x v="44"/>
    <n v="0.5"/>
    <n v="190000000000"/>
    <n v="0.4"/>
    <n v="0.5"/>
    <n v="190000000000"/>
    <n v="0.5"/>
    <n v="0.47894736842105262"/>
  </r>
  <r>
    <x v="41"/>
    <x v="1"/>
    <s v="KHR"/>
    <x v="3"/>
    <d v="2023-12-28T00:00:00"/>
    <d v="2024-01-11T00:00:00"/>
    <x v="44"/>
    <n v="0.55000000000000004"/>
    <n v="150000000000"/>
    <n v="0.55000000000000004"/>
    <n v="0.55000000000000004"/>
    <n v="150000000000"/>
    <n v="0.55000000000000004"/>
    <n v="0.55000000000000004"/>
  </r>
  <r>
    <x v="41"/>
    <x v="1"/>
    <s v="KHR"/>
    <x v="4"/>
    <d v="2023-12-28T00:00:00"/>
    <d v="2024-01-25T00:00:00"/>
    <x v="41"/>
    <n v="0.85"/>
    <n v="100000000000"/>
    <n v="0.8"/>
    <n v="0.85"/>
    <n v="100000000000"/>
    <n v="0.85"/>
    <n v="0.83"/>
  </r>
  <r>
    <x v="41"/>
    <x v="1"/>
    <s v="KHR"/>
    <x v="5"/>
    <d v="2023-12-28T00:00:00"/>
    <d v="2024-03-28T00:00:00"/>
    <x v="29"/>
    <n v="1.33"/>
    <m/>
    <m/>
    <m/>
    <m/>
    <m/>
    <m/>
  </r>
  <r>
    <x v="41"/>
    <x v="1"/>
    <s v="KHR"/>
    <x v="6"/>
    <d v="2023-12-28T00:00:00"/>
    <d v="2024-06-27T00:00:00"/>
    <x v="22"/>
    <n v="1.38"/>
    <n v="1000000000"/>
    <n v="1.08"/>
    <n v="1.08"/>
    <n v="1000000000"/>
    <n v="1.08"/>
    <n v="1.08"/>
  </r>
  <r>
    <x v="41"/>
    <x v="1"/>
    <s v="KHR"/>
    <x v="7"/>
    <d v="2023-12-28T00:00:00"/>
    <d v="2024-12-26T00:00:00"/>
    <x v="22"/>
    <n v="1.4"/>
    <m/>
    <m/>
    <m/>
    <m/>
    <m/>
    <m/>
  </r>
  <r>
    <x v="41"/>
    <x v="1"/>
    <s v="USD"/>
    <x v="2"/>
    <d v="2023-12-28T00:00:00"/>
    <d v="2024-01-04T00:00:00"/>
    <x v="26"/>
    <n v="0.45"/>
    <n v="9900000"/>
    <n v="0.28999999999999998"/>
    <n v="0.42"/>
    <n v="5000000"/>
    <n v="0.42"/>
    <n v="0.35565656565656573"/>
  </r>
  <r>
    <x v="41"/>
    <x v="1"/>
    <s v="USD"/>
    <x v="3"/>
    <d v="2023-12-28T00:00:00"/>
    <d v="2024-01-11T00:00:00"/>
    <x v="26"/>
    <n v="0.52"/>
    <n v="9900000"/>
    <n v="0.34"/>
    <n v="0.49"/>
    <n v="5000000"/>
    <n v="0.49"/>
    <n v="0.41575757575757583"/>
  </r>
  <r>
    <x v="41"/>
    <x v="1"/>
    <s v="USD"/>
    <x v="4"/>
    <d v="2023-12-28T00:00:00"/>
    <d v="2024-01-25T00:00:00"/>
    <x v="26"/>
    <n v="0.55000000000000004"/>
    <n v="9900000"/>
    <n v="0.39"/>
    <n v="0.54"/>
    <n v="5000000"/>
    <n v="0.54"/>
    <n v="0.46575757575757581"/>
  </r>
  <r>
    <x v="41"/>
    <x v="1"/>
    <s v="USD"/>
    <x v="5"/>
    <d v="2023-12-28T00:00:00"/>
    <d v="2024-03-28T00:00:00"/>
    <x v="34"/>
    <n v="1.1200000000000001"/>
    <n v="38700000"/>
    <n v="1.1100000000000001"/>
    <n v="1.1200000000000001"/>
    <n v="30000000"/>
    <n v="1.1100000000000001"/>
    <n v="1.112248062015504"/>
  </r>
  <r>
    <x v="41"/>
    <x v="1"/>
    <s v="USD"/>
    <x v="6"/>
    <d v="2023-12-28T00:00:00"/>
    <d v="2024-06-27T00:00:00"/>
    <x v="17"/>
    <n v="1.1599999999999999"/>
    <n v="5500000"/>
    <n v="0.5"/>
    <n v="1"/>
    <n v="5500000"/>
    <n v="1"/>
    <n v="0.68181818181818177"/>
  </r>
  <r>
    <x v="41"/>
    <x v="1"/>
    <s v="USD"/>
    <x v="7"/>
    <d v="2023-12-28T00:00:00"/>
    <d v="2024-12-26T00:00:00"/>
    <x v="17"/>
    <n v="1.18"/>
    <n v="10000000"/>
    <n v="1.1499999999999999"/>
    <n v="1.1499999999999999"/>
    <n v="10000000"/>
    <n v="1.1499999999999999"/>
    <n v="1.1499999999999999"/>
  </r>
  <r>
    <x v="42"/>
    <x v="1"/>
    <s v="KHR"/>
    <x v="2"/>
    <d v="2024-01-04T00:00:00"/>
    <d v="2024-01-11T00:00:00"/>
    <x v="44"/>
    <n v="0.5"/>
    <n v="255000000000"/>
    <n v="0.4"/>
    <n v="0.5"/>
    <n v="250000000000"/>
    <n v="0.5"/>
    <n v="0.5"/>
  </r>
  <r>
    <x v="42"/>
    <x v="1"/>
    <s v="KHR"/>
    <x v="3"/>
    <d v="2024-01-04T00:00:00"/>
    <d v="2024-01-18T00:00:00"/>
    <x v="44"/>
    <n v="0.55000000000000004"/>
    <n v="388000000000"/>
    <n v="0.45"/>
    <n v="0.55000000000000004"/>
    <n v="310000000000"/>
    <n v="0.55000000000000004"/>
    <n v="0.53064516129032258"/>
  </r>
  <r>
    <x v="42"/>
    <x v="1"/>
    <s v="KHR"/>
    <x v="4"/>
    <d v="2024-01-04T00:00:00"/>
    <d v="2024-02-01T00:00:00"/>
    <x v="41"/>
    <n v="0.85"/>
    <n v="242000000000"/>
    <n v="0.8"/>
    <n v="0.85"/>
    <n v="150000000000"/>
    <n v="0.85"/>
    <n v="0.85"/>
  </r>
  <r>
    <x v="42"/>
    <x v="1"/>
    <s v="KHR"/>
    <x v="5"/>
    <d v="2024-01-04T00:00:00"/>
    <d v="2024-04-04T00:00:00"/>
    <x v="29"/>
    <n v="1.33"/>
    <n v="52800000000"/>
    <n v="1"/>
    <n v="1.33"/>
    <n v="50000000000"/>
    <n v="1.33"/>
    <n v="1.33"/>
  </r>
  <r>
    <x v="42"/>
    <x v="1"/>
    <s v="KHR"/>
    <x v="6"/>
    <d v="2024-01-04T00:00:00"/>
    <d v="2024-07-04T00:00:00"/>
    <x v="22"/>
    <n v="1.38"/>
    <m/>
    <m/>
    <m/>
    <m/>
    <m/>
    <m/>
  </r>
  <r>
    <x v="42"/>
    <x v="1"/>
    <s v="KHR"/>
    <x v="7"/>
    <d v="2024-01-04T00:00:00"/>
    <d v="2025-01-02T00:00:00"/>
    <x v="22"/>
    <n v="1.4"/>
    <m/>
    <m/>
    <m/>
    <m/>
    <m/>
    <m/>
  </r>
  <r>
    <x v="42"/>
    <x v="1"/>
    <s v="USD"/>
    <x v="2"/>
    <d v="2024-01-04T00:00:00"/>
    <d v="2024-01-11T00:00:00"/>
    <x v="26"/>
    <n v="0.45"/>
    <n v="9900000"/>
    <n v="0.28999999999999998"/>
    <n v="0.41"/>
    <n v="5000000"/>
    <n v="0.41"/>
    <n v="0.35060606060606059"/>
  </r>
  <r>
    <x v="42"/>
    <x v="1"/>
    <s v="USD"/>
    <x v="3"/>
    <d v="2024-01-04T00:00:00"/>
    <d v="2024-01-18T00:00:00"/>
    <x v="26"/>
    <n v="0.52"/>
    <n v="9900000"/>
    <n v="0.34"/>
    <n v="0.48"/>
    <n v="5000000"/>
    <n v="0.48"/>
    <n v="0.41070707070707069"/>
  </r>
  <r>
    <x v="42"/>
    <x v="1"/>
    <s v="USD"/>
    <x v="4"/>
    <d v="2024-01-04T00:00:00"/>
    <d v="2024-02-01T00:00:00"/>
    <x v="26"/>
    <n v="0.55000000000000004"/>
    <n v="9900000"/>
    <n v="0.39"/>
    <n v="0.53"/>
    <n v="5000000"/>
    <n v="0.53"/>
    <n v="0.46070707070707068"/>
  </r>
  <r>
    <x v="42"/>
    <x v="1"/>
    <s v="USD"/>
    <x v="5"/>
    <d v="2024-01-04T00:00:00"/>
    <d v="2024-04-04T00:00:00"/>
    <x v="45"/>
    <n v="1.1200000000000001"/>
    <n v="51550000"/>
    <n v="1.1000000000000001"/>
    <n v="1.1100000000000001"/>
    <n v="35000000"/>
    <n v="1.1100000000000001"/>
    <n v="1.1067895247332691"/>
  </r>
  <r>
    <x v="42"/>
    <x v="1"/>
    <s v="USD"/>
    <x v="6"/>
    <d v="2024-01-04T00:00:00"/>
    <d v="2024-07-04T00:00:00"/>
    <x v="10"/>
    <n v="1.1599999999999999"/>
    <n v="11000000"/>
    <n v="0.96"/>
    <n v="1"/>
    <n v="11000000"/>
    <n v="1"/>
    <n v="0.96363636363636362"/>
  </r>
  <r>
    <x v="42"/>
    <x v="1"/>
    <s v="USD"/>
    <x v="7"/>
    <d v="2024-01-04T00:00:00"/>
    <d v="2025-01-02T00:00:00"/>
    <x v="17"/>
    <n v="1.18"/>
    <n v="14000000"/>
    <n v="1.17"/>
    <n v="1.17"/>
    <n v="14000000"/>
    <n v="1.17"/>
    <n v="1.17"/>
  </r>
  <r>
    <x v="43"/>
    <x v="1"/>
    <s v="KHR"/>
    <x v="2"/>
    <d v="2024-01-11T00:00:00"/>
    <d v="2024-01-18T00:00:00"/>
    <x v="44"/>
    <n v="0.5"/>
    <n v="255000000000"/>
    <n v="0.4"/>
    <n v="0.5"/>
    <n v="255000000000"/>
    <n v="0.5"/>
    <n v="0.48333333333333328"/>
  </r>
  <r>
    <x v="43"/>
    <x v="1"/>
    <s v="KHR"/>
    <x v="3"/>
    <d v="2024-01-11T00:00:00"/>
    <d v="2024-01-25T00:00:00"/>
    <x v="43"/>
    <n v="0.55000000000000004"/>
    <n v="388000000000"/>
    <n v="0.45"/>
    <n v="0.55000000000000004"/>
    <n v="350000000000"/>
    <n v="0.55000000000000004"/>
    <n v="0.54664948453608242"/>
  </r>
  <r>
    <x v="43"/>
    <x v="1"/>
    <s v="KHR"/>
    <x v="4"/>
    <d v="2024-01-11T00:00:00"/>
    <d v="2024-02-08T00:00:00"/>
    <x v="37"/>
    <n v="0.85"/>
    <n v="242000000000"/>
    <n v="0.8"/>
    <n v="0.85"/>
    <n v="200000000000"/>
    <n v="0.85"/>
    <n v="0.84173553719008265"/>
  </r>
  <r>
    <x v="43"/>
    <x v="1"/>
    <s v="KHR"/>
    <x v="5"/>
    <d v="2024-01-11T00:00:00"/>
    <d v="2024-04-11T00:00:00"/>
    <x v="29"/>
    <n v="1.33"/>
    <n v="52800000000"/>
    <n v="1"/>
    <n v="1.33"/>
    <n v="50000000000"/>
    <n v="1.33"/>
    <n v="1.3185606060606061"/>
  </r>
  <r>
    <x v="43"/>
    <x v="1"/>
    <s v="KHR"/>
    <x v="6"/>
    <d v="2024-01-11T00:00:00"/>
    <d v="2024-07-11T00:00:00"/>
    <x v="22"/>
    <n v="1.38"/>
    <m/>
    <m/>
    <m/>
    <m/>
    <m/>
    <m/>
  </r>
  <r>
    <x v="43"/>
    <x v="1"/>
    <s v="KHR"/>
    <x v="7"/>
    <d v="2024-01-11T00:00:00"/>
    <d v="2025-01-09T00:00:00"/>
    <x v="22"/>
    <n v="1.4"/>
    <m/>
    <m/>
    <m/>
    <m/>
    <m/>
    <m/>
  </r>
  <r>
    <x v="43"/>
    <x v="1"/>
    <s v="USD"/>
    <x v="2"/>
    <d v="2024-01-11T00:00:00"/>
    <d v="2024-01-18T00:00:00"/>
    <x v="26"/>
    <n v="0.45"/>
    <n v="24400000"/>
    <n v="0.28999999999999998"/>
    <n v="0.45"/>
    <n v="5000000"/>
    <n v="0.4"/>
    <n v="0.39512295081967208"/>
  </r>
  <r>
    <x v="43"/>
    <x v="1"/>
    <s v="USD"/>
    <x v="3"/>
    <d v="2024-01-11T00:00:00"/>
    <d v="2024-01-25T00:00:00"/>
    <x v="26"/>
    <n v="0.52"/>
    <n v="25400000"/>
    <n v="0.34"/>
    <n v="0.52"/>
    <n v="5000000"/>
    <n v="0.47"/>
    <n v="0.46736220472440942"/>
  </r>
  <r>
    <x v="43"/>
    <x v="1"/>
    <s v="USD"/>
    <x v="4"/>
    <d v="2024-01-11T00:00:00"/>
    <d v="2024-02-08T00:00:00"/>
    <x v="26"/>
    <n v="0.55000000000000004"/>
    <n v="14400000"/>
    <n v="0.39"/>
    <n v="0.53"/>
    <n v="5000000"/>
    <n v="0.5"/>
    <n v="0.48131944444444452"/>
  </r>
  <r>
    <x v="43"/>
    <x v="1"/>
    <s v="USD"/>
    <x v="5"/>
    <d v="2024-01-11T00:00:00"/>
    <d v="2024-04-11T00:00:00"/>
    <x v="27"/>
    <n v="1.1200000000000001"/>
    <n v="58450000"/>
    <n v="1"/>
    <n v="1.1100000000000001"/>
    <n v="40000000"/>
    <n v="1.1100000000000001"/>
    <n v="1.102395209580838"/>
  </r>
  <r>
    <x v="43"/>
    <x v="1"/>
    <s v="USD"/>
    <x v="6"/>
    <d v="2024-01-11T00:00:00"/>
    <d v="2024-07-11T00:00:00"/>
    <x v="10"/>
    <n v="1.1599999999999999"/>
    <n v="10000000"/>
    <n v="1.1399999999999999"/>
    <n v="1.1599999999999999"/>
    <n v="10000000"/>
    <n v="1.1599999999999999"/>
    <n v="1.1499999999999999"/>
  </r>
  <r>
    <x v="43"/>
    <x v="1"/>
    <s v="USD"/>
    <x v="7"/>
    <d v="2024-01-11T00:00:00"/>
    <d v="2025-01-09T00:00:00"/>
    <x v="17"/>
    <n v="1.18"/>
    <m/>
    <m/>
    <m/>
    <m/>
    <m/>
    <m/>
  </r>
  <r>
    <x v="44"/>
    <x v="1"/>
    <s v="KHR"/>
    <x v="2"/>
    <d v="2024-01-18T00:00:00"/>
    <d v="2024-01-25T00:00:00"/>
    <x v="44"/>
    <n v="0.5"/>
    <n v="230000000000"/>
    <n v="0.45"/>
    <n v="0.5"/>
    <n v="230000000000"/>
    <n v="0.5"/>
    <n v="0.48652173913043478"/>
  </r>
  <r>
    <x v="44"/>
    <x v="1"/>
    <s v="KHR"/>
    <x v="3"/>
    <d v="2024-01-18T00:00:00"/>
    <d v="2024-02-01T00:00:00"/>
    <x v="43"/>
    <n v="0.55000000000000004"/>
    <n v="330000000000"/>
    <n v="0.45"/>
    <n v="0.55000000000000004"/>
    <n v="330000000000"/>
    <n v="0.55000000000000004"/>
    <n v="0.52575757575757576"/>
  </r>
  <r>
    <x v="44"/>
    <x v="1"/>
    <s v="KHR"/>
    <x v="4"/>
    <d v="2024-01-18T00:00:00"/>
    <d v="2024-02-15T00:00:00"/>
    <x v="37"/>
    <n v="0.85"/>
    <n v="120000000000"/>
    <n v="0.85"/>
    <n v="0.85"/>
    <n v="120000000000"/>
    <n v="0.85"/>
    <n v="0.85"/>
  </r>
  <r>
    <x v="44"/>
    <x v="1"/>
    <s v="KHR"/>
    <x v="5"/>
    <d v="2024-01-18T00:00:00"/>
    <d v="2024-04-18T00:00:00"/>
    <x v="29"/>
    <n v="1.33"/>
    <n v="505000000"/>
    <n v="1.28"/>
    <n v="1.28"/>
    <n v="505000000"/>
    <n v="1.28"/>
    <n v="1.28"/>
  </r>
  <r>
    <x v="44"/>
    <x v="1"/>
    <s v="KHR"/>
    <x v="6"/>
    <d v="2024-01-18T00:00:00"/>
    <d v="2024-07-18T00:00:00"/>
    <x v="22"/>
    <n v="1.38"/>
    <m/>
    <m/>
    <m/>
    <m/>
    <m/>
    <m/>
  </r>
  <r>
    <x v="44"/>
    <x v="1"/>
    <s v="KHR"/>
    <x v="7"/>
    <d v="2024-01-18T00:00:00"/>
    <d v="2025-01-16T00:00:00"/>
    <x v="22"/>
    <n v="1.4"/>
    <m/>
    <m/>
    <m/>
    <m/>
    <m/>
    <m/>
  </r>
  <r>
    <x v="44"/>
    <x v="1"/>
    <s v="USD"/>
    <x v="2"/>
    <d v="2024-01-18T00:00:00"/>
    <d v="2024-01-25T00:00:00"/>
    <x v="26"/>
    <n v="0.45"/>
    <n v="22900000"/>
    <n v="0.28999999999999998"/>
    <n v="0.41"/>
    <n v="5000000"/>
    <n v="0.28999999999999998"/>
    <n v="0.35157205240174672"/>
  </r>
  <r>
    <x v="44"/>
    <x v="1"/>
    <s v="USD"/>
    <x v="3"/>
    <d v="2024-01-18T00:00:00"/>
    <d v="2024-02-01T00:00:00"/>
    <x v="26"/>
    <n v="0.52"/>
    <n v="27900000"/>
    <n v="0.34"/>
    <n v="0.5"/>
    <n v="5000000"/>
    <n v="0.34"/>
    <n v="0.4285304659498208"/>
  </r>
  <r>
    <x v="44"/>
    <x v="1"/>
    <s v="USD"/>
    <x v="4"/>
    <d v="2024-01-18T00:00:00"/>
    <d v="2024-02-15T00:00:00"/>
    <x v="26"/>
    <n v="0.55000000000000004"/>
    <n v="17900000"/>
    <n v="0.39"/>
    <n v="0.51"/>
    <n v="5000000"/>
    <n v="0.49"/>
    <n v="0.4687709497206704"/>
  </r>
  <r>
    <x v="44"/>
    <x v="1"/>
    <s v="USD"/>
    <x v="5"/>
    <d v="2024-01-18T00:00:00"/>
    <d v="2024-04-18T00:00:00"/>
    <x v="15"/>
    <n v="1.1200000000000001"/>
    <n v="41500000"/>
    <n v="0.7"/>
    <n v="1.1100000000000001"/>
    <n v="41500000"/>
    <n v="1.1100000000000001"/>
    <n v="1.0295421686746991"/>
  </r>
  <r>
    <x v="44"/>
    <x v="1"/>
    <s v="USD"/>
    <x v="6"/>
    <d v="2024-01-18T00:00:00"/>
    <d v="2024-07-18T00:00:00"/>
    <x v="10"/>
    <n v="1.1599999999999999"/>
    <n v="15000000"/>
    <n v="1.1499999999999999"/>
    <n v="1.1599999999999999"/>
    <n v="15000000"/>
    <n v="1.1599999999999999"/>
    <n v="1.1533333333333331"/>
  </r>
  <r>
    <x v="44"/>
    <x v="1"/>
    <s v="USD"/>
    <x v="7"/>
    <d v="2024-01-18T00:00:00"/>
    <d v="2025-01-16T00:00:00"/>
    <x v="17"/>
    <n v="1.18"/>
    <n v="20000000"/>
    <n v="1.17"/>
    <n v="1.17"/>
    <n v="20000000"/>
    <n v="1.17"/>
    <n v="1.17"/>
  </r>
  <r>
    <x v="45"/>
    <x v="1"/>
    <s v="KHR"/>
    <x v="2"/>
    <d v="2024-01-25T00:00:00"/>
    <d v="2024-02-01T00:00:00"/>
    <x v="44"/>
    <n v="0.5"/>
    <n v="225000000000"/>
    <n v="0.45"/>
    <n v="0.5"/>
    <n v="225000000000"/>
    <n v="0.5"/>
    <n v="0.49444444444444452"/>
  </r>
  <r>
    <x v="45"/>
    <x v="1"/>
    <s v="KHR"/>
    <x v="3"/>
    <d v="2024-01-25T00:00:00"/>
    <d v="2024-02-08T00:00:00"/>
    <x v="43"/>
    <n v="0.55000000000000004"/>
    <n v="230000000000"/>
    <n v="0.5"/>
    <n v="0.55000000000000004"/>
    <n v="230000000000"/>
    <n v="0.55000000000000004"/>
    <n v="0.54130434782608694"/>
  </r>
  <r>
    <x v="45"/>
    <x v="1"/>
    <s v="KHR"/>
    <x v="4"/>
    <d v="2024-01-25T00:00:00"/>
    <d v="2024-02-22T00:00:00"/>
    <x v="37"/>
    <n v="0.85"/>
    <n v="172000000000"/>
    <n v="0.8"/>
    <n v="0.85"/>
    <n v="172000000000"/>
    <n v="0.85"/>
    <n v="0.8319767441860465"/>
  </r>
  <r>
    <x v="45"/>
    <x v="1"/>
    <s v="KHR"/>
    <x v="5"/>
    <d v="2024-01-25T00:00:00"/>
    <d v="2024-04-25T00:00:00"/>
    <x v="29"/>
    <n v="1.33"/>
    <n v="50200000000"/>
    <n v="1"/>
    <n v="1.33"/>
    <n v="50000000000"/>
    <n v="1.33"/>
    <n v="1.3286852589641429"/>
  </r>
  <r>
    <x v="45"/>
    <x v="1"/>
    <s v="KHR"/>
    <x v="6"/>
    <d v="2024-01-25T00:00:00"/>
    <d v="2024-07-25T00:00:00"/>
    <x v="22"/>
    <n v="1.38"/>
    <n v="1200000000"/>
    <n v="0.6"/>
    <n v="0.68"/>
    <n v="1200000000"/>
    <n v="0.68"/>
    <n v="0.66666666666666663"/>
  </r>
  <r>
    <x v="45"/>
    <x v="1"/>
    <s v="KHR"/>
    <x v="7"/>
    <d v="2024-01-25T00:00:00"/>
    <d v="2025-01-23T00:00:00"/>
    <x v="22"/>
    <n v="1.4"/>
    <n v="200000000"/>
    <n v="1.2"/>
    <n v="1.2"/>
    <n v="200000000"/>
    <n v="1.2"/>
    <n v="1.2"/>
  </r>
  <r>
    <x v="45"/>
    <x v="0"/>
    <s v="KHR"/>
    <x v="0"/>
    <d v="2024-01-26T00:00:00"/>
    <d v="2025-01-26T00:00:00"/>
    <x v="0"/>
    <n v="3.5"/>
    <n v="24000000000"/>
    <n v="3.75"/>
    <n v="4"/>
    <n v="22000000000"/>
    <s v="-"/>
    <n v="3.8958333333333299"/>
  </r>
  <r>
    <x v="45"/>
    <x v="1"/>
    <s v="USD"/>
    <x v="2"/>
    <d v="2024-01-25T00:00:00"/>
    <d v="2024-02-01T00:00:00"/>
    <x v="26"/>
    <n v="0.45"/>
    <n v="30000000"/>
    <n v="0.19"/>
    <n v="0.45"/>
    <n v="5000000"/>
    <n v="0.19"/>
    <n v="0.29166666666666669"/>
  </r>
  <r>
    <x v="45"/>
    <x v="1"/>
    <s v="USD"/>
    <x v="3"/>
    <d v="2024-01-25T00:00:00"/>
    <d v="2024-02-08T00:00:00"/>
    <x v="26"/>
    <n v="0.52"/>
    <n v="25000000"/>
    <n v="0.33"/>
    <n v="0.52"/>
    <n v="5000000"/>
    <n v="0.33"/>
    <n v="0.376"/>
  </r>
  <r>
    <x v="45"/>
    <x v="1"/>
    <s v="USD"/>
    <x v="4"/>
    <d v="2024-01-25T00:00:00"/>
    <d v="2024-02-22T00:00:00"/>
    <x v="26"/>
    <n v="0.55000000000000004"/>
    <n v="20000000"/>
    <n v="0.39"/>
    <n v="0.55000000000000004"/>
    <n v="5000000"/>
    <n v="0.39"/>
    <n v="0.45"/>
  </r>
  <r>
    <x v="45"/>
    <x v="1"/>
    <s v="USD"/>
    <x v="5"/>
    <d v="2024-01-25T00:00:00"/>
    <d v="2024-04-25T00:00:00"/>
    <x v="15"/>
    <n v="1.1200000000000001"/>
    <n v="44528000"/>
    <n v="0.85"/>
    <n v="1.1200000000000001"/>
    <n v="44528000"/>
    <n v="1.1200000000000001"/>
    <n v="1.0823257276320519"/>
  </r>
  <r>
    <x v="45"/>
    <x v="1"/>
    <s v="USD"/>
    <x v="6"/>
    <d v="2024-01-25T00:00:00"/>
    <d v="2024-07-25T00:00:00"/>
    <x v="17"/>
    <n v="1.1599999999999999"/>
    <n v="25400000"/>
    <n v="0.5"/>
    <n v="1.1499999999999999"/>
    <n v="20000000"/>
    <n v="1.1499999999999999"/>
    <n v="1.1407283464566931"/>
  </r>
  <r>
    <x v="45"/>
    <x v="1"/>
    <s v="USD"/>
    <x v="7"/>
    <d v="2024-01-25T00:00:00"/>
    <d v="2025-01-23T00:00:00"/>
    <x v="31"/>
    <n v="1.18"/>
    <n v="25050000"/>
    <n v="1.1000000000000001"/>
    <n v="1.18"/>
    <n v="25000000"/>
    <n v="1.18"/>
    <n v="1.179840319361277"/>
  </r>
  <r>
    <x v="46"/>
    <x v="1"/>
    <s v="KHR"/>
    <x v="2"/>
    <d v="2024-02-01T00:00:00"/>
    <d v="2024-02-08T00:00:00"/>
    <x v="44"/>
    <n v="0.5"/>
    <n v="390000000000"/>
    <n v="0.45"/>
    <n v="0.5"/>
    <n v="390000000000"/>
    <n v="0.5"/>
    <n v="0.49"/>
  </r>
  <r>
    <x v="46"/>
    <x v="1"/>
    <s v="KHR"/>
    <x v="3"/>
    <d v="2024-02-01T00:00:00"/>
    <d v="2024-02-15T00:00:00"/>
    <x v="43"/>
    <n v="0.55000000000000004"/>
    <n v="263000000000"/>
    <n v="0.5"/>
    <n v="0.55000000000000004"/>
    <n v="263000000000"/>
    <n v="0.55000000000000004"/>
    <n v="0.54524714828897336"/>
  </r>
  <r>
    <x v="46"/>
    <x v="1"/>
    <s v="KHR"/>
    <x v="4"/>
    <d v="2024-02-01T00:00:00"/>
    <d v="2024-02-29T00:00:00"/>
    <x v="37"/>
    <n v="0.85"/>
    <n v="180000000000"/>
    <n v="0.8"/>
    <n v="0.85"/>
    <n v="180000000000"/>
    <n v="0.85"/>
    <n v="0.83333333333333337"/>
  </r>
  <r>
    <x v="46"/>
    <x v="1"/>
    <s v="KHR"/>
    <x v="5"/>
    <d v="2024-02-01T00:00:00"/>
    <d v="2024-05-02T00:00:00"/>
    <x v="29"/>
    <n v="1.33"/>
    <n v="20000000000"/>
    <n v="1.33"/>
    <n v="1.33"/>
    <n v="20000000000"/>
    <n v="1.33"/>
    <n v="1.33"/>
  </r>
  <r>
    <x v="46"/>
    <x v="1"/>
    <s v="KHR"/>
    <x v="6"/>
    <d v="2024-02-01T00:00:00"/>
    <d v="2024-08-01T00:00:00"/>
    <x v="22"/>
    <n v="1.38"/>
    <m/>
    <m/>
    <m/>
    <m/>
    <m/>
    <m/>
  </r>
  <r>
    <x v="46"/>
    <x v="1"/>
    <s v="KHR"/>
    <x v="7"/>
    <d v="2024-02-01T00:00:00"/>
    <d v="2025-01-30T00:00:00"/>
    <x v="22"/>
    <n v="1.4"/>
    <m/>
    <m/>
    <m/>
    <m/>
    <m/>
    <m/>
  </r>
  <r>
    <x v="46"/>
    <x v="1"/>
    <s v="USD"/>
    <x v="2"/>
    <d v="2024-02-01T00:00:00"/>
    <d v="2024-02-08T00:00:00"/>
    <x v="26"/>
    <n v="0.45"/>
    <n v="22500000"/>
    <n v="0.2"/>
    <n v="0.27"/>
    <n v="5000000"/>
    <n v="0.25"/>
    <n v="0.24888888888888891"/>
  </r>
  <r>
    <x v="46"/>
    <x v="1"/>
    <s v="USD"/>
    <x v="3"/>
    <d v="2024-02-01T00:00:00"/>
    <d v="2024-02-15T00:00:00"/>
    <x v="26"/>
    <n v="0.52"/>
    <n v="18000000"/>
    <n v="0.32"/>
    <n v="0.35"/>
    <n v="5000000"/>
    <n v="0.33"/>
    <n v="0.3338888888888889"/>
  </r>
  <r>
    <x v="46"/>
    <x v="1"/>
    <s v="USD"/>
    <x v="4"/>
    <d v="2024-02-01T00:00:00"/>
    <d v="2024-02-29T00:00:00"/>
    <x v="26"/>
    <n v="0.55000000000000004"/>
    <n v="13000000"/>
    <n v="0.35"/>
    <n v="0.5"/>
    <n v="5000000"/>
    <n v="0.39"/>
    <n v="0.42307692307692307"/>
  </r>
  <r>
    <x v="46"/>
    <x v="1"/>
    <s v="USD"/>
    <x v="5"/>
    <d v="2024-02-01T00:00:00"/>
    <d v="2024-05-02T00:00:00"/>
    <x v="15"/>
    <n v="1.1200000000000001"/>
    <n v="48600000"/>
    <n v="1.1000000000000001"/>
    <n v="1.1200000000000001"/>
    <n v="48600000"/>
    <n v="1.1200000000000001"/>
    <n v="1.113827160493827"/>
  </r>
  <r>
    <x v="46"/>
    <x v="1"/>
    <s v="USD"/>
    <x v="6"/>
    <d v="2024-02-01T00:00:00"/>
    <d v="2024-08-01T00:00:00"/>
    <x v="31"/>
    <n v="1.1599999999999999"/>
    <n v="5000000"/>
    <n v="1.1200000000000001"/>
    <n v="1.1200000000000001"/>
    <n v="5000000"/>
    <n v="1.1200000000000001"/>
    <n v="1.1200000000000001"/>
  </r>
  <r>
    <x v="46"/>
    <x v="1"/>
    <s v="USD"/>
    <x v="7"/>
    <d v="2024-02-01T00:00:00"/>
    <d v="2025-01-30T00:00:00"/>
    <x v="31"/>
    <n v="1.18"/>
    <m/>
    <m/>
    <m/>
    <m/>
    <m/>
    <m/>
  </r>
  <r>
    <x v="47"/>
    <x v="1"/>
    <s v="KHR"/>
    <x v="2"/>
    <d v="2024-02-08T00:00:00"/>
    <d v="2024-02-15T00:00:00"/>
    <x v="44"/>
    <n v="0.5"/>
    <n v="371000000000"/>
    <n v="0.45"/>
    <n v="0.5"/>
    <n v="371000000000"/>
    <n v="0.5"/>
    <n v="0.48530997304582207"/>
  </r>
  <r>
    <x v="47"/>
    <x v="1"/>
    <s v="KHR"/>
    <x v="3"/>
    <d v="2024-02-08T00:00:00"/>
    <d v="2024-02-22T00:00:00"/>
    <x v="43"/>
    <n v="0.55000000000000004"/>
    <n v="293000000000"/>
    <n v="0.5"/>
    <n v="0.55000000000000004"/>
    <n v="293000000000"/>
    <n v="0.55000000000000004"/>
    <n v="0.54436860068259385"/>
  </r>
  <r>
    <x v="47"/>
    <x v="1"/>
    <s v="KHR"/>
    <x v="4"/>
    <d v="2024-02-08T00:00:00"/>
    <d v="2024-03-07T00:00:00"/>
    <x v="37"/>
    <n v="0.85"/>
    <n v="160000000000"/>
    <n v="0.8"/>
    <n v="0.85"/>
    <n v="160000000000"/>
    <n v="0.85"/>
    <n v="0.83750000000000002"/>
  </r>
  <r>
    <x v="47"/>
    <x v="1"/>
    <s v="KHR"/>
    <x v="5"/>
    <d v="2024-02-08T00:00:00"/>
    <d v="2024-05-09T00:00:00"/>
    <x v="29"/>
    <n v="1.33"/>
    <n v="20000000000"/>
    <n v="1.33"/>
    <n v="1.33"/>
    <n v="20000000000"/>
    <n v="1.33"/>
    <n v="1.33"/>
  </r>
  <r>
    <x v="47"/>
    <x v="1"/>
    <s v="KHR"/>
    <x v="6"/>
    <d v="2024-02-08T00:00:00"/>
    <d v="2024-08-08T00:00:00"/>
    <x v="22"/>
    <n v="1.38"/>
    <m/>
    <m/>
    <m/>
    <m/>
    <m/>
    <m/>
  </r>
  <r>
    <x v="47"/>
    <x v="1"/>
    <s v="KHR"/>
    <x v="7"/>
    <d v="2024-02-08T00:00:00"/>
    <d v="2025-02-06T00:00:00"/>
    <x v="22"/>
    <n v="1.4"/>
    <m/>
    <m/>
    <m/>
    <m/>
    <m/>
    <m/>
  </r>
  <r>
    <x v="47"/>
    <x v="1"/>
    <s v="USD"/>
    <x v="2"/>
    <d v="2024-02-08T00:00:00"/>
    <d v="2024-02-15T00:00:00"/>
    <x v="26"/>
    <n v="0.45"/>
    <n v="27900000"/>
    <n v="0.19"/>
    <n v="0.27"/>
    <n v="5000000"/>
    <n v="0.2"/>
    <n v="0.2287096774193548"/>
  </r>
  <r>
    <x v="47"/>
    <x v="1"/>
    <s v="USD"/>
    <x v="3"/>
    <d v="2024-02-08T00:00:00"/>
    <d v="2024-02-22T00:00:00"/>
    <x v="26"/>
    <n v="0.52"/>
    <n v="22900000"/>
    <n v="0.28999999999999998"/>
    <n v="0.35"/>
    <n v="5000000"/>
    <n v="0.3"/>
    <n v="0.31532751091703048"/>
  </r>
  <r>
    <x v="47"/>
    <x v="1"/>
    <s v="USD"/>
    <x v="4"/>
    <d v="2024-02-08T00:00:00"/>
    <d v="2024-03-07T00:00:00"/>
    <x v="26"/>
    <n v="0.55000000000000004"/>
    <n v="15000000"/>
    <n v="0.38"/>
    <n v="0.5"/>
    <n v="5000000"/>
    <n v="0.39"/>
    <n v="0.44466666666666671"/>
  </r>
  <r>
    <x v="47"/>
    <x v="1"/>
    <s v="USD"/>
    <x v="5"/>
    <d v="2024-02-08T00:00:00"/>
    <d v="2024-05-09T00:00:00"/>
    <x v="28"/>
    <n v="1.1200000000000001"/>
    <n v="45000000"/>
    <n v="1.1000000000000001"/>
    <n v="1.1200000000000001"/>
    <n v="45000000"/>
    <n v="1.1200000000000001"/>
    <n v="1.117777777777778"/>
  </r>
  <r>
    <x v="47"/>
    <x v="1"/>
    <s v="USD"/>
    <x v="6"/>
    <d v="2024-02-08T00:00:00"/>
    <d v="2024-08-08T00:00:00"/>
    <x v="31"/>
    <n v="1.1599999999999999"/>
    <n v="5000000"/>
    <n v="1.1499999999999999"/>
    <n v="1.1499999999999999"/>
    <n v="5000000"/>
    <n v="1.1499999999999999"/>
    <n v="1.1499999999999999"/>
  </r>
  <r>
    <x v="47"/>
    <x v="1"/>
    <s v="USD"/>
    <x v="7"/>
    <d v="2024-02-08T00:00:00"/>
    <d v="2025-02-06T00:00:00"/>
    <x v="31"/>
    <n v="1.18"/>
    <n v="35000000"/>
    <n v="1.18"/>
    <n v="1.18"/>
    <n v="25000000"/>
    <n v="1.18"/>
    <n v="1.18"/>
  </r>
  <r>
    <x v="48"/>
    <x v="1"/>
    <s v="KHR"/>
    <x v="2"/>
    <d v="2024-02-15T00:00:00"/>
    <d v="2024-02-22T00:00:00"/>
    <x v="44"/>
    <n v="0.5"/>
    <n v="305000000000"/>
    <n v="0.45"/>
    <n v="0.5"/>
    <n v="305000000000"/>
    <n v="0.5"/>
    <n v="0.49426229508196717"/>
  </r>
  <r>
    <x v="48"/>
    <x v="1"/>
    <s v="KHR"/>
    <x v="3"/>
    <d v="2024-02-15T00:00:00"/>
    <d v="2024-02-29T00:00:00"/>
    <x v="43"/>
    <n v="0.55000000000000004"/>
    <n v="245000000000"/>
    <n v="0.5"/>
    <n v="0.55000000000000004"/>
    <n v="245000000000"/>
    <n v="0.55000000000000004"/>
    <n v="0.54285714285714282"/>
  </r>
  <r>
    <x v="48"/>
    <x v="1"/>
    <s v="KHR"/>
    <x v="4"/>
    <d v="2024-02-15T00:00:00"/>
    <d v="2024-03-14T00:00:00"/>
    <x v="37"/>
    <n v="0.85"/>
    <n v="272000000000"/>
    <n v="0.8"/>
    <n v="0.85"/>
    <n v="200000000000"/>
    <n v="0.85"/>
    <n v="0.84411764705882353"/>
  </r>
  <r>
    <x v="48"/>
    <x v="1"/>
    <s v="KHR"/>
    <x v="5"/>
    <d v="2024-02-15T00:00:00"/>
    <d v="2024-05-16T00:00:00"/>
    <x v="29"/>
    <n v="1.33"/>
    <n v="61700000000"/>
    <n v="0.35"/>
    <n v="1.33"/>
    <n v="50000000000"/>
    <n v="1.33"/>
    <n v="1.208995137763371"/>
  </r>
  <r>
    <x v="48"/>
    <x v="1"/>
    <s v="KHR"/>
    <x v="6"/>
    <d v="2024-02-15T00:00:00"/>
    <d v="2024-08-15T00:00:00"/>
    <x v="22"/>
    <n v="1.38"/>
    <n v="535000000.00000006"/>
    <n v="0.8"/>
    <n v="0.8"/>
    <n v="535000000.00000006"/>
    <n v="0.8"/>
    <n v="0.8"/>
  </r>
  <r>
    <x v="48"/>
    <x v="1"/>
    <s v="KHR"/>
    <x v="7"/>
    <d v="2024-02-15T00:00:00"/>
    <d v="2025-02-13T00:00:00"/>
    <x v="22"/>
    <n v="1.4"/>
    <m/>
    <m/>
    <m/>
    <m/>
    <m/>
    <m/>
  </r>
  <r>
    <x v="48"/>
    <x v="1"/>
    <s v="USD"/>
    <x v="2"/>
    <d v="2024-02-15T00:00:00"/>
    <d v="2024-02-22T00:00:00"/>
    <x v="26"/>
    <n v="0.45"/>
    <n v="18000000"/>
    <n v="0.23"/>
    <n v="0.45"/>
    <n v="5000000"/>
    <n v="0.23"/>
    <n v="0.3"/>
  </r>
  <r>
    <x v="48"/>
    <x v="1"/>
    <s v="USD"/>
    <x v="3"/>
    <d v="2024-02-15T00:00:00"/>
    <d v="2024-02-29T00:00:00"/>
    <x v="26"/>
    <n v="0.52"/>
    <n v="13000000"/>
    <n v="0.3"/>
    <n v="0.32"/>
    <n v="5000000"/>
    <n v="0.3"/>
    <n v="0.31230769230769229"/>
  </r>
  <r>
    <x v="48"/>
    <x v="1"/>
    <s v="USD"/>
    <x v="4"/>
    <d v="2024-02-15T00:00:00"/>
    <d v="2024-03-14T00:00:00"/>
    <x v="26"/>
    <n v="0.55000000000000004"/>
    <n v="13000000"/>
    <n v="0.35"/>
    <n v="0.5"/>
    <n v="5000000"/>
    <n v="0.39"/>
    <n v="0.42307692307692307"/>
  </r>
  <r>
    <x v="48"/>
    <x v="1"/>
    <s v="USD"/>
    <x v="5"/>
    <d v="2024-02-15T00:00:00"/>
    <d v="2024-05-16T00:00:00"/>
    <x v="28"/>
    <n v="1.1200000000000001"/>
    <n v="79030000"/>
    <n v="0.3"/>
    <n v="1.1200000000000001"/>
    <n v="60000000"/>
    <n v="1.1200000000000001"/>
    <n v="0.98673921295710487"/>
  </r>
  <r>
    <x v="48"/>
    <x v="1"/>
    <s v="USD"/>
    <x v="6"/>
    <d v="2024-02-15T00:00:00"/>
    <d v="2024-08-15T00:00:00"/>
    <x v="31"/>
    <n v="1.1599999999999999"/>
    <n v="5000000"/>
    <n v="1.1599999999999999"/>
    <n v="1.1599999999999999"/>
    <n v="5000000"/>
    <n v="1.1599999999999999"/>
    <n v="1.1599999999999999"/>
  </r>
  <r>
    <x v="48"/>
    <x v="1"/>
    <s v="USD"/>
    <x v="7"/>
    <d v="2024-02-15T00:00:00"/>
    <d v="2025-02-13T00:00:00"/>
    <x v="31"/>
    <n v="1.18"/>
    <n v="31900000"/>
    <n v="1.0900000000000001"/>
    <n v="1.18"/>
    <n v="25000000"/>
    <n v="1.18"/>
    <n v="1.1746394984326021"/>
  </r>
  <r>
    <x v="49"/>
    <x v="1"/>
    <s v="KHR"/>
    <x v="2"/>
    <d v="2024-02-22T00:00:00"/>
    <d v="2024-02-29T00:00:00"/>
    <x v="44"/>
    <n v="0.5"/>
    <n v="340000000000"/>
    <n v="0.45"/>
    <n v="0.5"/>
    <n v="340000000000"/>
    <n v="0.5"/>
    <n v="0.49264705882352938"/>
  </r>
  <r>
    <x v="49"/>
    <x v="1"/>
    <s v="KHR"/>
    <x v="3"/>
    <d v="2024-02-22T00:00:00"/>
    <d v="2024-03-07T00:00:00"/>
    <x v="43"/>
    <n v="0.55000000000000004"/>
    <n v="210000000000"/>
    <n v="0.5"/>
    <n v="0.55000000000000004"/>
    <n v="210000000000"/>
    <n v="0.55000000000000004"/>
    <n v="0.54523809523809519"/>
  </r>
  <r>
    <x v="49"/>
    <x v="1"/>
    <s v="KHR"/>
    <x v="4"/>
    <d v="2024-02-22T00:00:00"/>
    <d v="2024-03-21T00:00:00"/>
    <x v="37"/>
    <n v="0.85"/>
    <n v="252000000000"/>
    <n v="0.8"/>
    <n v="0.85"/>
    <n v="200000000000"/>
    <n v="0.85"/>
    <n v="0.84166666666666667"/>
  </r>
  <r>
    <x v="49"/>
    <x v="1"/>
    <s v="KHR"/>
    <x v="5"/>
    <d v="2024-02-22T00:00:00"/>
    <d v="2024-05-23T00:00:00"/>
    <x v="29"/>
    <n v="1.33"/>
    <n v="54080000000"/>
    <n v="0.5"/>
    <n v="1.33"/>
    <n v="50000000000"/>
    <n v="1.33"/>
    <n v="1.2867270710059171"/>
  </r>
  <r>
    <x v="49"/>
    <x v="1"/>
    <s v="KHR"/>
    <x v="6"/>
    <d v="2024-02-22T00:00:00"/>
    <d v="2024-08-22T00:00:00"/>
    <x v="22"/>
    <n v="1.38"/>
    <m/>
    <m/>
    <m/>
    <m/>
    <m/>
    <m/>
  </r>
  <r>
    <x v="49"/>
    <x v="1"/>
    <s v="KHR"/>
    <x v="7"/>
    <d v="2024-02-22T00:00:00"/>
    <d v="2025-02-20T00:00:00"/>
    <x v="22"/>
    <n v="1.4"/>
    <m/>
    <m/>
    <m/>
    <m/>
    <m/>
    <m/>
  </r>
  <r>
    <x v="49"/>
    <x v="0"/>
    <s v="KHR"/>
    <x v="8"/>
    <d v="2024-02-23T00:00:00"/>
    <d v="2026-02-23T00:00:00"/>
    <x v="0"/>
    <n v="4"/>
    <n v="21000000000"/>
    <n v="4.7"/>
    <n v="5"/>
    <n v="20000000000"/>
    <s v="-"/>
    <n v="4.7380952380952399"/>
  </r>
  <r>
    <x v="49"/>
    <x v="1"/>
    <s v="USD"/>
    <x v="2"/>
    <d v="2024-02-22T00:00:00"/>
    <d v="2024-02-29T00:00:00"/>
    <x v="26"/>
    <n v="0.45"/>
    <n v="24900000"/>
    <n v="0.19"/>
    <n v="0.4"/>
    <n v="5000000"/>
    <n v="0.2"/>
    <n v="0.23257028112449801"/>
  </r>
  <r>
    <x v="49"/>
    <x v="1"/>
    <s v="USD"/>
    <x v="3"/>
    <d v="2024-02-22T00:00:00"/>
    <d v="2024-03-07T00:00:00"/>
    <x v="26"/>
    <n v="0.52"/>
    <n v="24900000"/>
    <n v="0.22"/>
    <n v="0.47"/>
    <n v="5000000"/>
    <n v="0.22"/>
    <n v="0.29441767068273089"/>
  </r>
  <r>
    <x v="49"/>
    <x v="1"/>
    <s v="USD"/>
    <x v="4"/>
    <d v="2024-02-22T00:00:00"/>
    <d v="2024-03-21T00:00:00"/>
    <x v="26"/>
    <n v="0.55000000000000004"/>
    <n v="18000000"/>
    <n v="0.25"/>
    <n v="0.5"/>
    <n v="5000000"/>
    <n v="0.25"/>
    <n v="0.375"/>
  </r>
  <r>
    <x v="49"/>
    <x v="1"/>
    <s v="USD"/>
    <x v="5"/>
    <d v="2024-02-22T00:00:00"/>
    <d v="2024-05-23T00:00:00"/>
    <x v="28"/>
    <n v="1.1200000000000001"/>
    <n v="92200000"/>
    <n v="0.1"/>
    <n v="1.1200000000000001"/>
    <n v="60000000"/>
    <n v="1.1200000000000001"/>
    <n v="0.86773318872017358"/>
  </r>
  <r>
    <x v="49"/>
    <x v="1"/>
    <s v="USD"/>
    <x v="6"/>
    <d v="2024-02-22T00:00:00"/>
    <d v="2024-08-22T00:00:00"/>
    <x v="31"/>
    <n v="1.1599999999999999"/>
    <n v="2350000"/>
    <n v="1"/>
    <n v="1"/>
    <n v="2350000"/>
    <n v="1"/>
    <n v="1"/>
  </r>
  <r>
    <x v="49"/>
    <x v="1"/>
    <s v="USD"/>
    <x v="7"/>
    <d v="2024-02-22T00:00:00"/>
    <d v="2025-02-20T00:00:00"/>
    <x v="31"/>
    <n v="1.18"/>
    <m/>
    <m/>
    <m/>
    <m/>
    <m/>
    <m/>
  </r>
  <r>
    <x v="50"/>
    <x v="1"/>
    <s v="KHR"/>
    <x v="2"/>
    <d v="2024-02-29T00:00:00"/>
    <d v="2024-03-07T00:00:00"/>
    <x v="44"/>
    <n v="0.5"/>
    <n v="330000000000"/>
    <n v="0.4"/>
    <n v="0.5"/>
    <n v="330000000000"/>
    <n v="0.5"/>
    <n v="0.4903030303030303"/>
  </r>
  <r>
    <x v="50"/>
    <x v="1"/>
    <s v="KHR"/>
    <x v="3"/>
    <d v="2024-02-29T00:00:00"/>
    <d v="2024-03-14T00:00:00"/>
    <x v="42"/>
    <n v="0.55000000000000004"/>
    <n v="275000000000"/>
    <n v="0.5"/>
    <n v="0.55000000000000004"/>
    <n v="275000000000"/>
    <n v="0.55000000000000004"/>
    <n v="0.54218181818181821"/>
  </r>
  <r>
    <x v="50"/>
    <x v="1"/>
    <s v="KHR"/>
    <x v="4"/>
    <d v="2024-02-29T00:00:00"/>
    <d v="2024-03-28T00:00:00"/>
    <x v="40"/>
    <n v="0.85"/>
    <n v="140000000000"/>
    <n v="0.85"/>
    <n v="0.85"/>
    <n v="140000000000"/>
    <n v="0.85"/>
    <n v="0.85"/>
  </r>
  <r>
    <x v="50"/>
    <x v="1"/>
    <s v="KHR"/>
    <x v="5"/>
    <d v="2024-02-29T00:00:00"/>
    <d v="2024-05-30T00:00:00"/>
    <x v="29"/>
    <n v="1.33"/>
    <n v="58200000000"/>
    <n v="0.85"/>
    <n v="1.33"/>
    <n v="50000000000"/>
    <n v="1.33"/>
    <n v="1.2640206185567009"/>
  </r>
  <r>
    <x v="50"/>
    <x v="1"/>
    <s v="KHR"/>
    <x v="6"/>
    <d v="2024-02-29T00:00:00"/>
    <d v="2024-08-29T00:00:00"/>
    <x v="22"/>
    <n v="1.38"/>
    <m/>
    <m/>
    <m/>
    <m/>
    <m/>
    <m/>
  </r>
  <r>
    <x v="50"/>
    <x v="1"/>
    <s v="KHR"/>
    <x v="7"/>
    <d v="2024-02-29T00:00:00"/>
    <d v="2025-02-27T00:00:00"/>
    <x v="22"/>
    <n v="1.4"/>
    <n v="700000000"/>
    <n v="1"/>
    <n v="1"/>
    <n v="700000000"/>
    <n v="1"/>
    <n v="1"/>
  </r>
  <r>
    <x v="50"/>
    <x v="1"/>
    <s v="USD"/>
    <x v="2"/>
    <d v="2024-02-29T00:00:00"/>
    <d v="2024-03-07T00:00:00"/>
    <x v="26"/>
    <n v="0.45"/>
    <n v="18000000"/>
    <n v="0.2"/>
    <n v="0.25"/>
    <n v="5000000"/>
    <n v="0.2"/>
    <n v="0.2116666666666667"/>
  </r>
  <r>
    <x v="50"/>
    <x v="1"/>
    <s v="USD"/>
    <x v="3"/>
    <d v="2024-02-29T00:00:00"/>
    <d v="2024-03-14T00:00:00"/>
    <x v="26"/>
    <n v="0.52"/>
    <n v="18000000"/>
    <n v="0.2"/>
    <n v="0.35"/>
    <n v="5000000"/>
    <n v="0.26"/>
    <n v="0.28444444444444439"/>
  </r>
  <r>
    <x v="50"/>
    <x v="1"/>
    <s v="USD"/>
    <x v="4"/>
    <d v="2024-02-29T00:00:00"/>
    <d v="2024-03-28T00:00:00"/>
    <x v="26"/>
    <n v="0.55000000000000004"/>
    <n v="18000000"/>
    <n v="0.25"/>
    <n v="0.5"/>
    <n v="5000000"/>
    <n v="0.28000000000000003"/>
    <n v="0.35888888888888892"/>
  </r>
  <r>
    <x v="50"/>
    <x v="1"/>
    <s v="USD"/>
    <x v="5"/>
    <d v="2024-02-29T00:00:00"/>
    <d v="2024-05-30T00:00:00"/>
    <x v="14"/>
    <n v="1.1200000000000001"/>
    <n v="55000000"/>
    <n v="0.75"/>
    <n v="1.1200000000000001"/>
    <n v="55000000"/>
    <n v="1.1200000000000001"/>
    <n v="1.0316363636363639"/>
  </r>
  <r>
    <x v="50"/>
    <x v="1"/>
    <s v="USD"/>
    <x v="6"/>
    <d v="2024-02-29T00:00:00"/>
    <d v="2024-08-29T00:00:00"/>
    <x v="31"/>
    <n v="1.1599999999999999"/>
    <m/>
    <m/>
    <m/>
    <m/>
    <m/>
    <m/>
  </r>
  <r>
    <x v="50"/>
    <x v="1"/>
    <s v="USD"/>
    <x v="7"/>
    <d v="2024-02-29T00:00:00"/>
    <d v="2025-02-27T00:00:00"/>
    <x v="31"/>
    <n v="1.18"/>
    <n v="20000000"/>
    <n v="1.17"/>
    <n v="1.18"/>
    <n v="20000000"/>
    <n v="1.18"/>
    <n v="1.175"/>
  </r>
  <r>
    <x v="51"/>
    <x v="1"/>
    <s v="KHR"/>
    <x v="2"/>
    <d v="2024-03-07T00:00:00"/>
    <d v="2024-03-14T00:00:00"/>
    <x v="44"/>
    <n v="0.5"/>
    <n v="157000000000"/>
    <n v="0.45"/>
    <n v="0.5"/>
    <n v="157000000000"/>
    <n v="0.5"/>
    <n v="0.4945859872611465"/>
  </r>
  <r>
    <x v="51"/>
    <x v="1"/>
    <s v="KHR"/>
    <x v="3"/>
    <d v="2024-03-07T00:00:00"/>
    <d v="2024-03-21T00:00:00"/>
    <x v="42"/>
    <n v="0.55000000000000004"/>
    <n v="203000000000"/>
    <n v="0.5"/>
    <n v="0.55000000000000004"/>
    <n v="203000000000"/>
    <n v="0.55000000000000004"/>
    <n v="0.54137931034482767"/>
  </r>
  <r>
    <x v="51"/>
    <x v="1"/>
    <s v="KHR"/>
    <x v="4"/>
    <d v="2024-03-07T00:00:00"/>
    <d v="2024-04-04T00:00:00"/>
    <x v="40"/>
    <n v="0.85"/>
    <n v="70000000000"/>
    <n v="0.8"/>
    <n v="0.85"/>
    <n v="70000000000"/>
    <n v="0.85"/>
    <n v="0.81428571428571428"/>
  </r>
  <r>
    <x v="51"/>
    <x v="1"/>
    <s v="KHR"/>
    <x v="5"/>
    <d v="2024-03-07T00:00:00"/>
    <d v="2024-06-06T00:00:00"/>
    <x v="29"/>
    <n v="1.33"/>
    <n v="2000000000"/>
    <n v="1.3"/>
    <n v="1.3"/>
    <n v="2000000000"/>
    <n v="1.3"/>
    <n v="1.3"/>
  </r>
  <r>
    <x v="51"/>
    <x v="1"/>
    <s v="KHR"/>
    <x v="6"/>
    <d v="2024-03-07T00:00:00"/>
    <d v="2024-09-05T00:00:00"/>
    <x v="22"/>
    <n v="1.38"/>
    <m/>
    <m/>
    <m/>
    <m/>
    <m/>
    <m/>
  </r>
  <r>
    <x v="51"/>
    <x v="1"/>
    <s v="KHR"/>
    <x v="7"/>
    <d v="2024-03-07T00:00:00"/>
    <d v="2025-03-06T00:00:00"/>
    <x v="22"/>
    <n v="1.4"/>
    <m/>
    <m/>
    <m/>
    <m/>
    <m/>
    <m/>
  </r>
  <r>
    <x v="51"/>
    <x v="1"/>
    <s v="USD"/>
    <x v="2"/>
    <d v="2024-03-07T00:00:00"/>
    <d v="2024-03-14T00:00:00"/>
    <x v="26"/>
    <n v="0.45"/>
    <n v="12000000"/>
    <n v="0.2"/>
    <n v="0.23"/>
    <n v="5000000"/>
    <n v="0.2"/>
    <n v="0.21249999999999999"/>
  </r>
  <r>
    <x v="51"/>
    <x v="1"/>
    <s v="USD"/>
    <x v="3"/>
    <d v="2024-03-07T00:00:00"/>
    <d v="2024-03-21T00:00:00"/>
    <x v="26"/>
    <n v="0.52"/>
    <n v="12000000"/>
    <n v="0.25"/>
    <n v="0.28000000000000003"/>
    <n v="5000000"/>
    <n v="0.25"/>
    <n v="0.26333333333333331"/>
  </r>
  <r>
    <x v="51"/>
    <x v="1"/>
    <s v="USD"/>
    <x v="4"/>
    <d v="2024-03-07T00:00:00"/>
    <d v="2024-04-04T00:00:00"/>
    <x v="26"/>
    <n v="0.55000000000000004"/>
    <n v="12000000"/>
    <n v="0.28000000000000003"/>
    <n v="0.35"/>
    <n v="5000000"/>
    <n v="0.28000000000000003"/>
    <n v="0.3125"/>
  </r>
  <r>
    <x v="51"/>
    <x v="1"/>
    <s v="USD"/>
    <x v="5"/>
    <d v="2024-03-07T00:00:00"/>
    <d v="2024-06-06T00:00:00"/>
    <x v="14"/>
    <n v="1.1200000000000001"/>
    <n v="45252000"/>
    <n v="1.1200000000000001"/>
    <n v="1.1200000000000001"/>
    <n v="45252000"/>
    <n v="1.1200000000000001"/>
    <n v="1.1200000000000001"/>
  </r>
  <r>
    <x v="51"/>
    <x v="1"/>
    <s v="USD"/>
    <x v="6"/>
    <d v="2024-03-07T00:00:00"/>
    <d v="2024-09-05T00:00:00"/>
    <x v="31"/>
    <n v="1.1599999999999999"/>
    <m/>
    <m/>
    <m/>
    <m/>
    <m/>
    <m/>
  </r>
  <r>
    <x v="51"/>
    <x v="1"/>
    <s v="USD"/>
    <x v="7"/>
    <d v="2024-03-07T00:00:00"/>
    <d v="2025-03-06T00:00:00"/>
    <x v="31"/>
    <n v="1.18"/>
    <n v="10000000"/>
    <n v="1.18"/>
    <n v="1.18"/>
    <n v="10000000"/>
    <n v="1.18"/>
    <n v="1.18"/>
  </r>
  <r>
    <x v="52"/>
    <x v="1"/>
    <s v="KHR"/>
    <x v="2"/>
    <d v="2024-03-14T00:00:00"/>
    <d v="2024-03-21T00:00:00"/>
    <x v="44"/>
    <n v="0.5"/>
    <n v="455000000000"/>
    <n v="0.45"/>
    <n v="0.5"/>
    <n v="400000000000"/>
    <n v="0.5"/>
    <n v="0.48736263736263741"/>
  </r>
  <r>
    <x v="52"/>
    <x v="1"/>
    <s v="KHR"/>
    <x v="3"/>
    <d v="2024-03-14T00:00:00"/>
    <d v="2024-03-28T00:00:00"/>
    <x v="46"/>
    <n v="0.55000000000000004"/>
    <n v="207000000000"/>
    <n v="0.45"/>
    <n v="0.55000000000000004"/>
    <n v="207000000000"/>
    <n v="0.55000000000000004"/>
    <n v="0.5374396135265701"/>
  </r>
  <r>
    <x v="52"/>
    <x v="1"/>
    <s v="KHR"/>
    <x v="4"/>
    <d v="2024-03-14T00:00:00"/>
    <d v="2024-04-11T00:00:00"/>
    <x v="37"/>
    <n v="0.85"/>
    <m/>
    <m/>
    <m/>
    <m/>
    <m/>
    <m/>
  </r>
  <r>
    <x v="52"/>
    <x v="1"/>
    <s v="KHR"/>
    <x v="5"/>
    <d v="2024-03-14T00:00:00"/>
    <d v="2024-06-13T00:00:00"/>
    <x v="29"/>
    <n v="1.33"/>
    <n v="8600000000"/>
    <n v="1"/>
    <n v="1.32"/>
    <n v="8600000000"/>
    <n v="1.32"/>
    <n v="1.084418604651163"/>
  </r>
  <r>
    <x v="52"/>
    <x v="1"/>
    <s v="KHR"/>
    <x v="6"/>
    <d v="2024-03-14T00:00:00"/>
    <d v="2024-09-12T00:00:00"/>
    <x v="22"/>
    <n v="1.38"/>
    <m/>
    <m/>
    <m/>
    <m/>
    <m/>
    <m/>
  </r>
  <r>
    <x v="52"/>
    <x v="1"/>
    <s v="KHR"/>
    <x v="7"/>
    <d v="2024-03-14T00:00:00"/>
    <d v="2025-03-13T00:00:00"/>
    <x v="22"/>
    <n v="1.4"/>
    <n v="300000000"/>
    <n v="1"/>
    <n v="1"/>
    <n v="300000000"/>
    <n v="1"/>
    <n v="1"/>
  </r>
  <r>
    <x v="52"/>
    <x v="1"/>
    <s v="USD"/>
    <x v="2"/>
    <d v="2024-03-14T00:00:00"/>
    <d v="2024-03-21T00:00:00"/>
    <x v="26"/>
    <n v="0.45"/>
    <n v="23000000"/>
    <n v="0.2"/>
    <n v="0.4"/>
    <n v="5000000"/>
    <n v="0.2"/>
    <n v="0.2434782608695652"/>
  </r>
  <r>
    <x v="52"/>
    <x v="1"/>
    <s v="USD"/>
    <x v="3"/>
    <d v="2024-03-14T00:00:00"/>
    <d v="2024-03-28T00:00:00"/>
    <x v="26"/>
    <n v="0.52"/>
    <n v="24000000"/>
    <n v="0.2"/>
    <n v="0.51"/>
    <n v="5000000"/>
    <n v="0.25"/>
    <n v="0.30041666666666672"/>
  </r>
  <r>
    <x v="52"/>
    <x v="1"/>
    <s v="USD"/>
    <x v="4"/>
    <d v="2024-03-14T00:00:00"/>
    <d v="2024-04-11T00:00:00"/>
    <x v="26"/>
    <n v="0.55000000000000004"/>
    <n v="20000000"/>
    <n v="0.28000000000000003"/>
    <n v="0.55000000000000004"/>
    <n v="5000000"/>
    <n v="0.28000000000000003"/>
    <n v="0.39750000000000002"/>
  </r>
  <r>
    <x v="52"/>
    <x v="1"/>
    <s v="USD"/>
    <x v="5"/>
    <d v="2024-03-14T00:00:00"/>
    <d v="2024-06-13T00:00:00"/>
    <x v="28"/>
    <n v="1.1200000000000001"/>
    <n v="69020000"/>
    <n v="0.5"/>
    <n v="1.1200000000000001"/>
    <n v="60000000"/>
    <n v="1.1200000000000001"/>
    <n v="1.02709939148073"/>
  </r>
  <r>
    <x v="52"/>
    <x v="1"/>
    <s v="USD"/>
    <x v="6"/>
    <d v="2024-03-14T00:00:00"/>
    <d v="2024-09-12T00:00:00"/>
    <x v="31"/>
    <n v="1.1599999999999999"/>
    <m/>
    <m/>
    <m/>
    <m/>
    <m/>
    <m/>
  </r>
  <r>
    <x v="52"/>
    <x v="1"/>
    <s v="USD"/>
    <x v="7"/>
    <d v="2024-03-14T00:00:00"/>
    <d v="2025-03-13T00:00:00"/>
    <x v="31"/>
    <n v="1.18"/>
    <n v="14300000"/>
    <n v="1"/>
    <n v="1.18"/>
    <n v="14300000"/>
    <n v="1.18"/>
    <n v="1.153846153846154"/>
  </r>
  <r>
    <x v="53"/>
    <x v="1"/>
    <s v="KHR"/>
    <x v="2"/>
    <d v="2024-03-21T00:00:00"/>
    <d v="2024-03-28T00:00:00"/>
    <x v="44"/>
    <n v="0.5"/>
    <n v="132000000000"/>
    <n v="0.5"/>
    <n v="0.5"/>
    <n v="132000000000"/>
    <n v="0.5"/>
    <n v="0.5"/>
  </r>
  <r>
    <x v="53"/>
    <x v="1"/>
    <s v="KHR"/>
    <x v="3"/>
    <d v="2024-03-21T00:00:00"/>
    <d v="2024-04-04T00:00:00"/>
    <x v="46"/>
    <n v="0.55000000000000004"/>
    <n v="50000000000"/>
    <n v="0.55000000000000004"/>
    <n v="0.55000000000000004"/>
    <n v="50000000000"/>
    <n v="0.55000000000000004"/>
    <n v="0.55000000000000004"/>
  </r>
  <r>
    <x v="53"/>
    <x v="1"/>
    <s v="KHR"/>
    <x v="4"/>
    <d v="2024-03-21T00:00:00"/>
    <d v="2024-04-18T00:00:00"/>
    <x v="37"/>
    <n v="0.85"/>
    <n v="40000000000"/>
    <n v="0.8"/>
    <n v="0.8"/>
    <n v="40000000000"/>
    <n v="0.8"/>
    <n v="0.8"/>
  </r>
  <r>
    <x v="53"/>
    <x v="1"/>
    <s v="KHR"/>
    <x v="5"/>
    <d v="2024-03-21T00:00:00"/>
    <d v="2024-06-20T00:00:00"/>
    <x v="29"/>
    <n v="1.33"/>
    <n v="200000000"/>
    <n v="1.3"/>
    <n v="1.3"/>
    <n v="200000000"/>
    <n v="1.3"/>
    <n v="1.3"/>
  </r>
  <r>
    <x v="53"/>
    <x v="1"/>
    <s v="KHR"/>
    <x v="6"/>
    <d v="2024-03-21T00:00:00"/>
    <d v="2024-09-19T00:00:00"/>
    <x v="22"/>
    <n v="1.38"/>
    <m/>
    <m/>
    <m/>
    <m/>
    <m/>
    <m/>
  </r>
  <r>
    <x v="53"/>
    <x v="1"/>
    <s v="KHR"/>
    <x v="7"/>
    <d v="2024-03-21T00:00:00"/>
    <d v="2025-03-20T00:00:00"/>
    <x v="22"/>
    <n v="1.4"/>
    <m/>
    <m/>
    <m/>
    <m/>
    <m/>
    <m/>
  </r>
  <r>
    <x v="53"/>
    <x v="0"/>
    <s v="KHR"/>
    <x v="1"/>
    <d v="2024-03-22T00:00:00"/>
    <d v="2027-03-22T00:00:00"/>
    <x v="0"/>
    <n v="4.5"/>
    <n v="148000000000"/>
    <n v="5"/>
    <n v="5.5"/>
    <n v="140000000000"/>
    <s v="-"/>
    <n v="5.2472972972973002"/>
  </r>
  <r>
    <x v="53"/>
    <x v="1"/>
    <s v="USD"/>
    <x v="2"/>
    <d v="2024-03-21T00:00:00"/>
    <d v="2024-03-28T00:00:00"/>
    <x v="26"/>
    <n v="0.45"/>
    <n v="8000000"/>
    <n v="0.2"/>
    <n v="0.2"/>
    <n v="5000000"/>
    <n v="0.2"/>
    <n v="0.2"/>
  </r>
  <r>
    <x v="53"/>
    <x v="1"/>
    <s v="USD"/>
    <x v="3"/>
    <d v="2024-03-21T00:00:00"/>
    <d v="2024-04-04T00:00:00"/>
    <x v="26"/>
    <n v="0.52"/>
    <n v="9000000"/>
    <n v="0.25"/>
    <n v="0.35"/>
    <n v="5000000"/>
    <n v="0.25"/>
    <n v="0.27666666666666673"/>
  </r>
  <r>
    <x v="53"/>
    <x v="1"/>
    <s v="USD"/>
    <x v="4"/>
    <d v="2024-03-21T00:00:00"/>
    <d v="2024-04-18T00:00:00"/>
    <x v="26"/>
    <n v="0.55000000000000004"/>
    <n v="8000000"/>
    <n v="0.28000000000000003"/>
    <n v="0.45"/>
    <n v="5000000"/>
    <n v="0.28000000000000003"/>
    <n v="0.34375"/>
  </r>
  <r>
    <x v="53"/>
    <x v="1"/>
    <s v="USD"/>
    <x v="5"/>
    <d v="2024-03-21T00:00:00"/>
    <d v="2024-06-20T00:00:00"/>
    <x v="28"/>
    <n v="1.1200000000000001"/>
    <n v="30050000"/>
    <n v="1.1000000000000001"/>
    <n v="1.1200000000000001"/>
    <n v="30050000"/>
    <n v="1.1200000000000001"/>
    <n v="1.119966722129784"/>
  </r>
  <r>
    <x v="53"/>
    <x v="1"/>
    <s v="USD"/>
    <x v="6"/>
    <d v="2024-03-21T00:00:00"/>
    <d v="2024-09-19T00:00:00"/>
    <x v="31"/>
    <n v="1.1599999999999999"/>
    <m/>
    <m/>
    <m/>
    <m/>
    <m/>
    <m/>
  </r>
  <r>
    <x v="53"/>
    <x v="1"/>
    <s v="USD"/>
    <x v="7"/>
    <d v="2024-03-21T00:00:00"/>
    <d v="2025-03-20T00:00:00"/>
    <x v="31"/>
    <n v="1.18"/>
    <n v="20000000"/>
    <n v="1.1499999999999999"/>
    <n v="1.1499999999999999"/>
    <n v="20000000"/>
    <n v="1.1499999999999999"/>
    <n v="1.1499999999999999"/>
  </r>
  <r>
    <x v="54"/>
    <x v="1"/>
    <s v="KHR"/>
    <x v="2"/>
    <d v="2024-03-28T00:00:00"/>
    <d v="2024-04-04T00:00:00"/>
    <x v="47"/>
    <n v="0.5"/>
    <n v="103000000000"/>
    <n v="0.45"/>
    <n v="0.5"/>
    <n v="103000000000"/>
    <n v="0.5"/>
    <n v="0.49854368932038828"/>
  </r>
  <r>
    <x v="54"/>
    <x v="1"/>
    <s v="KHR"/>
    <x v="3"/>
    <d v="2024-03-28T00:00:00"/>
    <d v="2024-04-11T00:00:00"/>
    <x v="48"/>
    <n v="0.55000000000000004"/>
    <n v="53000000000"/>
    <n v="0.5"/>
    <n v="0.55000000000000004"/>
    <n v="53000000000"/>
    <n v="0.55000000000000004"/>
    <n v="0.54716981132075482"/>
  </r>
  <r>
    <x v="54"/>
    <x v="1"/>
    <s v="KHR"/>
    <x v="4"/>
    <d v="2024-03-28T00:00:00"/>
    <d v="2024-04-25T00:00:00"/>
    <x v="37"/>
    <n v="0.85"/>
    <n v="2000000000"/>
    <n v="0.75"/>
    <n v="0.75"/>
    <n v="2000000000"/>
    <n v="0.75"/>
    <n v="0.75"/>
  </r>
  <r>
    <x v="54"/>
    <x v="1"/>
    <s v="KHR"/>
    <x v="5"/>
    <d v="2024-03-28T00:00:00"/>
    <d v="2024-06-27T00:00:00"/>
    <x v="29"/>
    <n v="1.33"/>
    <m/>
    <m/>
    <m/>
    <m/>
    <m/>
    <m/>
  </r>
  <r>
    <x v="54"/>
    <x v="1"/>
    <s v="KHR"/>
    <x v="6"/>
    <d v="2024-03-28T00:00:00"/>
    <d v="2024-09-26T00:00:00"/>
    <x v="22"/>
    <n v="1.38"/>
    <m/>
    <m/>
    <m/>
    <m/>
    <m/>
    <m/>
  </r>
  <r>
    <x v="54"/>
    <x v="1"/>
    <s v="KHR"/>
    <x v="7"/>
    <d v="2024-03-28T00:00:00"/>
    <d v="2025-03-27T00:00:00"/>
    <x v="22"/>
    <n v="1.4"/>
    <m/>
    <m/>
    <m/>
    <m/>
    <m/>
    <m/>
  </r>
  <r>
    <x v="54"/>
    <x v="1"/>
    <s v="USD"/>
    <x v="2"/>
    <d v="2024-03-28T00:00:00"/>
    <d v="2024-04-04T00:00:00"/>
    <x v="26"/>
    <n v="0.45"/>
    <n v="19000000"/>
    <n v="0.2"/>
    <n v="0.28000000000000003"/>
    <n v="5000000"/>
    <n v="0.2"/>
    <n v="0.20947368421052631"/>
  </r>
  <r>
    <x v="54"/>
    <x v="1"/>
    <s v="USD"/>
    <x v="3"/>
    <d v="2024-03-28T00:00:00"/>
    <d v="2024-04-11T00:00:00"/>
    <x v="26"/>
    <n v="0.52"/>
    <n v="18000000"/>
    <n v="0.22"/>
    <n v="0.43"/>
    <n v="5000000"/>
    <n v="0.25"/>
    <n v="0.27777777777777779"/>
  </r>
  <r>
    <x v="54"/>
    <x v="1"/>
    <s v="USD"/>
    <x v="4"/>
    <d v="2024-03-28T00:00:00"/>
    <d v="2024-04-25T00:00:00"/>
    <x v="26"/>
    <n v="0.55000000000000004"/>
    <n v="13000000"/>
    <n v="0.27"/>
    <n v="0.45"/>
    <n v="5000000"/>
    <n v="0.28000000000000003"/>
    <n v="0.33076923076923082"/>
  </r>
  <r>
    <x v="54"/>
    <x v="1"/>
    <s v="USD"/>
    <x v="5"/>
    <d v="2024-03-28T00:00:00"/>
    <d v="2024-06-27T00:00:00"/>
    <x v="28"/>
    <n v="1.1200000000000001"/>
    <n v="26000000"/>
    <n v="0.56000000000000005"/>
    <n v="1.1200000000000001"/>
    <n v="26000000"/>
    <n v="1.1200000000000001"/>
    <n v="0.99076923076923074"/>
  </r>
  <r>
    <x v="54"/>
    <x v="1"/>
    <s v="USD"/>
    <x v="6"/>
    <d v="2024-03-28T00:00:00"/>
    <d v="2024-09-26T00:00:00"/>
    <x v="31"/>
    <n v="1.1599999999999999"/>
    <m/>
    <m/>
    <m/>
    <m/>
    <m/>
    <m/>
  </r>
  <r>
    <x v="54"/>
    <x v="1"/>
    <s v="USD"/>
    <x v="7"/>
    <d v="2024-03-28T00:00:00"/>
    <d v="2025-03-27T00:00:00"/>
    <x v="31"/>
    <n v="1.18"/>
    <n v="20000000"/>
    <n v="1.17"/>
    <n v="1.17"/>
    <n v="20000000"/>
    <n v="1.17"/>
    <n v="1.17"/>
  </r>
  <r>
    <x v="55"/>
    <x v="1"/>
    <s v="KHR"/>
    <x v="2"/>
    <d v="2024-04-04T00:00:00"/>
    <d v="2024-04-11T00:00:00"/>
    <x v="49"/>
    <n v="0.5"/>
    <n v="53000000000"/>
    <n v="0.45"/>
    <n v="0.5"/>
    <n v="53000000000"/>
    <n v="0.5"/>
    <n v="0.49716981132075472"/>
  </r>
  <r>
    <x v="55"/>
    <x v="1"/>
    <s v="KHR"/>
    <x v="3"/>
    <d v="2024-04-04T00:00:00"/>
    <d v="2024-04-18T00:00:00"/>
    <x v="50"/>
    <n v="0.55000000000000004"/>
    <m/>
    <m/>
    <m/>
    <m/>
    <m/>
    <m/>
  </r>
  <r>
    <x v="55"/>
    <x v="1"/>
    <s v="KHR"/>
    <x v="4"/>
    <d v="2024-04-04T00:00:00"/>
    <d v="2024-05-02T00:00:00"/>
    <x v="37"/>
    <n v="0.85"/>
    <m/>
    <m/>
    <m/>
    <m/>
    <m/>
    <m/>
  </r>
  <r>
    <x v="55"/>
    <x v="1"/>
    <s v="KHR"/>
    <x v="5"/>
    <d v="2024-04-04T00:00:00"/>
    <d v="2024-07-04T00:00:00"/>
    <x v="29"/>
    <n v="1.33"/>
    <n v="3200000000"/>
    <n v="1.1000000000000001"/>
    <n v="1.1000000000000001"/>
    <n v="3200000000"/>
    <n v="1.1000000000000001"/>
    <n v="1.1000000000000001"/>
  </r>
  <r>
    <x v="55"/>
    <x v="1"/>
    <s v="KHR"/>
    <x v="6"/>
    <d v="2024-04-04T00:00:00"/>
    <d v="2024-10-03T00:00:00"/>
    <x v="22"/>
    <n v="1.38"/>
    <n v="2000000000"/>
    <n v="1.3"/>
    <n v="1.3"/>
    <n v="2000000000"/>
    <n v="1.3"/>
    <n v="1.3"/>
  </r>
  <r>
    <x v="55"/>
    <x v="1"/>
    <s v="KHR"/>
    <x v="7"/>
    <d v="2024-04-04T00:00:00"/>
    <d v="2025-04-03T00:00:00"/>
    <x v="22"/>
    <n v="1.4"/>
    <n v="1200000000"/>
    <n v="1.2"/>
    <n v="1.4"/>
    <n v="1200000000"/>
    <n v="1.4"/>
    <n v="1.2333333333333329"/>
  </r>
  <r>
    <x v="55"/>
    <x v="1"/>
    <s v="USD"/>
    <x v="2"/>
    <d v="2024-04-04T00:00:00"/>
    <d v="2024-04-11T00:00:00"/>
    <x v="26"/>
    <n v="0.45"/>
    <n v="19000000"/>
    <n v="0.2"/>
    <n v="0.3"/>
    <n v="5000000"/>
    <n v="0.2"/>
    <n v="0.2131578947368421"/>
  </r>
  <r>
    <x v="55"/>
    <x v="1"/>
    <s v="USD"/>
    <x v="3"/>
    <d v="2024-04-04T00:00:00"/>
    <d v="2024-04-18T00:00:00"/>
    <x v="26"/>
    <n v="0.52"/>
    <n v="21000000"/>
    <n v="0.22"/>
    <n v="0.4"/>
    <n v="5000000"/>
    <n v="0.25"/>
    <n v="0.26571428571428568"/>
  </r>
  <r>
    <x v="55"/>
    <x v="1"/>
    <s v="USD"/>
    <x v="4"/>
    <d v="2024-04-04T00:00:00"/>
    <d v="2024-05-02T00:00:00"/>
    <x v="26"/>
    <n v="0.55000000000000004"/>
    <n v="15000000"/>
    <n v="0.27"/>
    <n v="0.45"/>
    <n v="5000000"/>
    <n v="0.3"/>
    <n v="0.32400000000000001"/>
  </r>
  <r>
    <x v="55"/>
    <x v="1"/>
    <s v="USD"/>
    <x v="5"/>
    <d v="2024-04-04T00:00:00"/>
    <d v="2024-07-04T00:00:00"/>
    <x v="28"/>
    <n v="1.1200000000000001"/>
    <n v="80250000"/>
    <n v="0.56000000000000005"/>
    <n v="1.1200000000000001"/>
    <n v="60000000"/>
    <n v="1.1200000000000001"/>
    <n v="1.03577570093458"/>
  </r>
  <r>
    <x v="55"/>
    <x v="1"/>
    <s v="USD"/>
    <x v="6"/>
    <d v="2024-04-04T00:00:00"/>
    <d v="2024-10-03T00:00:00"/>
    <x v="31"/>
    <n v="1.1599999999999999"/>
    <n v="13000000"/>
    <n v="1.05"/>
    <n v="1.1499999999999999"/>
    <n v="13000000"/>
    <n v="1.1499999999999999"/>
    <n v="1.1269230769230769"/>
  </r>
  <r>
    <x v="55"/>
    <x v="1"/>
    <s v="USD"/>
    <x v="7"/>
    <d v="2024-04-04T00:00:00"/>
    <d v="2025-04-03T00:00:00"/>
    <x v="31"/>
    <n v="1.18"/>
    <n v="27150000"/>
    <n v="1"/>
    <n v="1.18"/>
    <n v="25000000"/>
    <n v="1.18"/>
    <n v="1.1402946593001839"/>
  </r>
  <r>
    <x v="56"/>
    <x v="1"/>
    <s v="KHR"/>
    <x v="2"/>
    <d v="2024-04-11T00:00:00"/>
    <d v="2024-04-18T00:00:00"/>
    <x v="49"/>
    <n v="0.5"/>
    <n v="50000000000"/>
    <n v="0.5"/>
    <n v="0.5"/>
    <n v="50000000000"/>
    <n v="0.5"/>
    <n v="0.5"/>
  </r>
  <r>
    <x v="56"/>
    <x v="1"/>
    <s v="KHR"/>
    <x v="3"/>
    <d v="2024-04-11T00:00:00"/>
    <d v="2024-04-25T00:00:00"/>
    <x v="51"/>
    <m/>
    <m/>
    <m/>
    <m/>
    <m/>
    <m/>
    <m/>
  </r>
  <r>
    <x v="56"/>
    <x v="1"/>
    <s v="KHR"/>
    <x v="4"/>
    <d v="2024-04-11T00:00:00"/>
    <d v="2024-05-09T00:00:00"/>
    <x v="41"/>
    <n v="0.85"/>
    <m/>
    <m/>
    <m/>
    <m/>
    <m/>
    <m/>
  </r>
  <r>
    <x v="56"/>
    <x v="1"/>
    <s v="KHR"/>
    <x v="5"/>
    <d v="2024-04-11T00:00:00"/>
    <d v="2024-07-11T00:00:00"/>
    <x v="29"/>
    <n v="1.33"/>
    <n v="6820000000"/>
    <n v="1.1000000000000001"/>
    <n v="1.3"/>
    <n v="6820000000"/>
    <n v="1.3"/>
    <n v="1.275953079178886"/>
  </r>
  <r>
    <x v="56"/>
    <x v="1"/>
    <s v="KHR"/>
    <x v="6"/>
    <d v="2024-04-11T00:00:00"/>
    <d v="2024-10-10T00:00:00"/>
    <x v="22"/>
    <n v="1.38"/>
    <n v="200000000"/>
    <n v="1.1000000000000001"/>
    <n v="1.1000000000000001"/>
    <n v="200000000"/>
    <n v="1.1000000000000001"/>
    <n v="1.1000000000000001"/>
  </r>
  <r>
    <x v="56"/>
    <x v="1"/>
    <s v="KHR"/>
    <x v="7"/>
    <d v="2024-04-11T00:00:00"/>
    <d v="2025-04-10T00:00:00"/>
    <x v="22"/>
    <n v="1.4"/>
    <m/>
    <m/>
    <m/>
    <m/>
    <m/>
    <m/>
  </r>
  <r>
    <x v="56"/>
    <x v="1"/>
    <s v="USD"/>
    <x v="2"/>
    <d v="2024-04-11T00:00:00"/>
    <d v="2024-04-18T00:00:00"/>
    <x v="26"/>
    <n v="0.45"/>
    <n v="16500000"/>
    <n v="0.18"/>
    <n v="0.23"/>
    <n v="5000000"/>
    <n v="0.2"/>
    <n v="0.2012121212121212"/>
  </r>
  <r>
    <x v="56"/>
    <x v="1"/>
    <s v="USD"/>
    <x v="3"/>
    <d v="2024-04-11T00:00:00"/>
    <d v="2024-04-25T00:00:00"/>
    <x v="26"/>
    <n v="0.52"/>
    <n v="12500000"/>
    <n v="0.2"/>
    <n v="0.27"/>
    <n v="5000000"/>
    <n v="0.27"/>
    <n v="0.24959999999999999"/>
  </r>
  <r>
    <x v="56"/>
    <x v="1"/>
    <s v="USD"/>
    <x v="4"/>
    <d v="2024-04-11T00:00:00"/>
    <d v="2024-05-09T00:00:00"/>
    <x v="26"/>
    <n v="0.55000000000000004"/>
    <n v="12500000"/>
    <n v="0.25"/>
    <n v="0.33"/>
    <n v="5000000"/>
    <n v="0.3"/>
    <n v="0.29880000000000001"/>
  </r>
  <r>
    <x v="56"/>
    <x v="1"/>
    <s v="USD"/>
    <x v="5"/>
    <d v="2024-04-11T00:00:00"/>
    <d v="2024-07-11T00:00:00"/>
    <x v="52"/>
    <n v="1.1200000000000001"/>
    <n v="82420000"/>
    <n v="1"/>
    <n v="1.1200000000000001"/>
    <n v="65000000"/>
    <n v="1.1200000000000001"/>
    <n v="1.1123149720941521"/>
  </r>
  <r>
    <x v="56"/>
    <x v="1"/>
    <s v="USD"/>
    <x v="6"/>
    <d v="2024-04-11T00:00:00"/>
    <d v="2024-10-10T00:00:00"/>
    <x v="34"/>
    <n v="1.1599999999999999"/>
    <n v="150000"/>
    <n v="1"/>
    <n v="1"/>
    <n v="150000"/>
    <n v="1"/>
    <n v="1"/>
  </r>
  <r>
    <x v="56"/>
    <x v="1"/>
    <s v="USD"/>
    <x v="7"/>
    <d v="2024-04-11T00:00:00"/>
    <d v="2025-04-10T00:00:00"/>
    <x v="34"/>
    <n v="1.18"/>
    <n v="10000000"/>
    <n v="1.18"/>
    <n v="1.18"/>
    <n v="10000000"/>
    <n v="1.18"/>
    <n v="1.18"/>
  </r>
  <r>
    <x v="57"/>
    <x v="1"/>
    <s v="KHR"/>
    <x v="2"/>
    <d v="2024-04-18T00:00:00"/>
    <d v="2024-04-25T00:00:00"/>
    <x v="53"/>
    <n v="0.5"/>
    <n v="220000000000"/>
    <n v="0.48"/>
    <n v="0.5"/>
    <n v="220000000000"/>
    <n v="0.5"/>
    <n v="0.49090909090909091"/>
  </r>
  <r>
    <x v="57"/>
    <x v="1"/>
    <s v="KHR"/>
    <x v="3"/>
    <d v="2024-04-18T00:00:00"/>
    <d v="2024-05-02T00:00:00"/>
    <x v="51"/>
    <m/>
    <m/>
    <m/>
    <m/>
    <m/>
    <m/>
    <m/>
  </r>
  <r>
    <x v="57"/>
    <x v="1"/>
    <s v="KHR"/>
    <x v="4"/>
    <d v="2024-04-18T00:00:00"/>
    <d v="2024-05-16T00:00:00"/>
    <x v="29"/>
    <n v="0.85"/>
    <n v="70000000000"/>
    <n v="0.85"/>
    <n v="0.85"/>
    <n v="50000000000"/>
    <n v="0.85"/>
    <n v="0.85"/>
  </r>
  <r>
    <x v="57"/>
    <x v="1"/>
    <s v="KHR"/>
    <x v="5"/>
    <d v="2024-04-18T00:00:00"/>
    <d v="2024-07-18T00:00:00"/>
    <x v="29"/>
    <n v="1.33"/>
    <n v="50000000000"/>
    <n v="1.33"/>
    <n v="1.33"/>
    <n v="50000000000"/>
    <n v="1.33"/>
    <n v="1.33"/>
  </r>
  <r>
    <x v="57"/>
    <x v="1"/>
    <s v="KHR"/>
    <x v="6"/>
    <d v="2024-04-18T00:00:00"/>
    <d v="2024-10-17T00:00:00"/>
    <x v="22"/>
    <n v="1.38"/>
    <m/>
    <m/>
    <m/>
    <m/>
    <m/>
    <m/>
  </r>
  <r>
    <x v="57"/>
    <x v="1"/>
    <s v="KHR"/>
    <x v="7"/>
    <d v="2024-04-18T00:00:00"/>
    <d v="2025-04-17T00:00:00"/>
    <x v="22"/>
    <n v="1.4"/>
    <m/>
    <m/>
    <m/>
    <m/>
    <m/>
    <m/>
  </r>
  <r>
    <x v="57"/>
    <x v="1"/>
    <s v="USD"/>
    <x v="2"/>
    <d v="2024-04-18T00:00:00"/>
    <d v="2024-04-25T00:00:00"/>
    <x v="26"/>
    <n v="0.45"/>
    <n v="5000000"/>
    <n v="0.2"/>
    <n v="0.2"/>
    <n v="5000000"/>
    <n v="0.2"/>
    <n v="0.2"/>
  </r>
  <r>
    <x v="57"/>
    <x v="1"/>
    <s v="USD"/>
    <x v="3"/>
    <d v="2024-04-18T00:00:00"/>
    <d v="2024-05-02T00:00:00"/>
    <x v="26"/>
    <n v="0.52"/>
    <n v="6000000"/>
    <n v="0.25"/>
    <n v="0.27"/>
    <n v="5000000"/>
    <n v="0.27"/>
    <n v="0.26666666666666672"/>
  </r>
  <r>
    <x v="57"/>
    <x v="1"/>
    <s v="USD"/>
    <x v="4"/>
    <d v="2024-04-18T00:00:00"/>
    <d v="2024-05-16T00:00:00"/>
    <x v="26"/>
    <n v="0.55000000000000004"/>
    <n v="5000000"/>
    <n v="0.33"/>
    <n v="0.33"/>
    <n v="5000000"/>
    <n v="0.33"/>
    <n v="0.33"/>
  </r>
  <r>
    <x v="57"/>
    <x v="1"/>
    <s v="USD"/>
    <x v="5"/>
    <d v="2024-04-18T00:00:00"/>
    <d v="2024-07-18T00:00:00"/>
    <x v="54"/>
    <n v="1.1200000000000001"/>
    <n v="20000000"/>
    <n v="1.1200000000000001"/>
    <n v="1.1200000000000001"/>
    <n v="20000000"/>
    <n v="1.1200000000000001"/>
    <n v="1.1200000000000001"/>
  </r>
  <r>
    <x v="57"/>
    <x v="1"/>
    <s v="USD"/>
    <x v="6"/>
    <d v="2024-04-18T00:00:00"/>
    <d v="2024-10-17T00:00:00"/>
    <x v="34"/>
    <n v="1.1599999999999999"/>
    <n v="0"/>
    <n v="0"/>
    <n v="0"/>
    <n v="0"/>
    <n v="0"/>
    <m/>
  </r>
  <r>
    <x v="57"/>
    <x v="1"/>
    <s v="USD"/>
    <x v="7"/>
    <d v="2024-04-18T00:00:00"/>
    <d v="2025-04-17T00:00:00"/>
    <x v="34"/>
    <n v="1.18"/>
    <n v="10000000"/>
    <n v="1.18"/>
    <n v="1.18"/>
    <n v="10000000"/>
    <n v="1.18"/>
    <n v="1.18"/>
  </r>
  <r>
    <x v="58"/>
    <x v="1"/>
    <s v="KHR"/>
    <x v="2"/>
    <d v="2024-04-25T00:00:00"/>
    <d v="2024-05-02T00:00:00"/>
    <x v="53"/>
    <n v="0.5"/>
    <n v="430000000000"/>
    <n v="0.48"/>
    <n v="0.5"/>
    <n v="430000000000"/>
    <n v="0.5"/>
    <n v="0.49627906976744179"/>
  </r>
  <r>
    <x v="58"/>
    <x v="1"/>
    <s v="KHR"/>
    <x v="3"/>
    <d v="2024-04-25T00:00:00"/>
    <d v="2024-05-09T00:00:00"/>
    <x v="51"/>
    <m/>
    <m/>
    <m/>
    <m/>
    <m/>
    <m/>
    <m/>
  </r>
  <r>
    <x v="58"/>
    <x v="1"/>
    <s v="KHR"/>
    <x v="4"/>
    <d v="2024-04-25T00:00:00"/>
    <d v="2024-05-23T00:00:00"/>
    <x v="29"/>
    <n v="0.85"/>
    <n v="50000000000"/>
    <n v="0.85"/>
    <n v="0.85"/>
    <n v="50000000000"/>
    <n v="0.85"/>
    <n v="0.85"/>
  </r>
  <r>
    <x v="58"/>
    <x v="1"/>
    <s v="KHR"/>
    <x v="5"/>
    <d v="2024-04-25T00:00:00"/>
    <d v="2024-07-25T00:00:00"/>
    <x v="29"/>
    <n v="1.33"/>
    <n v="50200000000"/>
    <n v="1.2"/>
    <n v="1.33"/>
    <n v="50000000000"/>
    <n v="1.33"/>
    <n v="1.329482071713147"/>
  </r>
  <r>
    <x v="58"/>
    <x v="1"/>
    <s v="KHR"/>
    <x v="6"/>
    <d v="2024-04-25T00:00:00"/>
    <d v="2024-10-24T00:00:00"/>
    <x v="22"/>
    <n v="1.38"/>
    <m/>
    <m/>
    <m/>
    <m/>
    <m/>
    <m/>
  </r>
  <r>
    <x v="58"/>
    <x v="1"/>
    <s v="KHR"/>
    <x v="7"/>
    <d v="2024-04-25T00:00:00"/>
    <d v="2025-04-24T00:00:00"/>
    <x v="22"/>
    <n v="1.4"/>
    <m/>
    <m/>
    <m/>
    <m/>
    <m/>
    <m/>
  </r>
  <r>
    <x v="58"/>
    <x v="0"/>
    <s v="KHR"/>
    <x v="0"/>
    <d v="2024-04-26T00:00:00"/>
    <d v="2025-04-26T00:00:00"/>
    <x v="0"/>
    <n v="3.5"/>
    <n v="20000000000"/>
    <n v="3.95"/>
    <n v="4"/>
    <n v="10000000000"/>
    <s v="-"/>
    <n v="3.9750000000000001"/>
  </r>
  <r>
    <x v="58"/>
    <x v="1"/>
    <s v="USD"/>
    <x v="2"/>
    <d v="2024-04-25T00:00:00"/>
    <d v="2024-05-02T00:00:00"/>
    <x v="26"/>
    <n v="0.45"/>
    <n v="15500000"/>
    <n v="0.18"/>
    <n v="0.4"/>
    <n v="5000000"/>
    <n v="0.2"/>
    <n v="0.26709677419354838"/>
  </r>
  <r>
    <x v="58"/>
    <x v="1"/>
    <s v="USD"/>
    <x v="3"/>
    <d v="2024-04-25T00:00:00"/>
    <d v="2024-05-09T00:00:00"/>
    <x v="26"/>
    <n v="0.52"/>
    <n v="20500000"/>
    <n v="0.2"/>
    <n v="0.49"/>
    <n v="5000000"/>
    <n v="0.25"/>
    <n v="0.31219512195121951"/>
  </r>
  <r>
    <x v="58"/>
    <x v="1"/>
    <s v="USD"/>
    <x v="4"/>
    <d v="2024-04-25T00:00:00"/>
    <d v="2024-05-23T00:00:00"/>
    <x v="26"/>
    <n v="0.55000000000000004"/>
    <n v="13500000"/>
    <n v="0.25"/>
    <n v="0.33"/>
    <n v="5000000"/>
    <n v="0.27"/>
    <n v="0.29518518518518522"/>
  </r>
  <r>
    <x v="58"/>
    <x v="1"/>
    <s v="USD"/>
    <x v="5"/>
    <d v="2024-04-25T00:00:00"/>
    <d v="2024-07-25T00:00:00"/>
    <x v="54"/>
    <n v="1.1200000000000001"/>
    <n v="107299000"/>
    <n v="0.56000000000000005"/>
    <n v="1.1200000000000001"/>
    <n v="75000000"/>
    <n v="1.1200000000000001"/>
    <n v="1.053869560760119"/>
  </r>
  <r>
    <x v="58"/>
    <x v="1"/>
    <s v="USD"/>
    <x v="6"/>
    <d v="2024-04-25T00:00:00"/>
    <d v="2024-10-24T00:00:00"/>
    <x v="34"/>
    <n v="1.1599999999999999"/>
    <n v="2000000"/>
    <n v="1.1499999999999999"/>
    <n v="1.1599999999999999"/>
    <n v="2000000"/>
    <n v="1.1599999999999999"/>
    <n v="1.155"/>
  </r>
  <r>
    <x v="58"/>
    <x v="1"/>
    <s v="USD"/>
    <x v="7"/>
    <d v="2024-04-25T00:00:00"/>
    <d v="2025-04-24T00:00:00"/>
    <x v="34"/>
    <n v="1.18"/>
    <n v="20000000"/>
    <n v="1.18"/>
    <n v="1.18"/>
    <n v="20000000"/>
    <n v="1.18"/>
    <n v="1.18"/>
  </r>
  <r>
    <x v="59"/>
    <x v="1"/>
    <s v="KHR"/>
    <x v="2"/>
    <d v="2024-05-02T00:00:00"/>
    <d v="2024-05-09T00:00:00"/>
    <x v="53"/>
    <n v="0.5"/>
    <n v="311000000000"/>
    <n v="0.48"/>
    <n v="0.5"/>
    <n v="311000000000"/>
    <n v="0.5"/>
    <n v="0.49485530546623802"/>
  </r>
  <r>
    <x v="59"/>
    <x v="1"/>
    <s v="KHR"/>
    <x v="3"/>
    <d v="2024-05-02T00:00:00"/>
    <d v="2024-05-16T00:00:00"/>
    <x v="51"/>
    <m/>
    <m/>
    <m/>
    <m/>
    <m/>
    <m/>
    <m/>
  </r>
  <r>
    <x v="59"/>
    <x v="1"/>
    <s v="KHR"/>
    <x v="4"/>
    <d v="2024-05-02T00:00:00"/>
    <d v="2024-05-30T00:00:00"/>
    <x v="29"/>
    <n v="0.85"/>
    <n v="50000000000"/>
    <n v="0.85"/>
    <n v="0.85"/>
    <n v="50000000000"/>
    <n v="0.85"/>
    <n v="0.85"/>
  </r>
  <r>
    <x v="59"/>
    <x v="1"/>
    <s v="KHR"/>
    <x v="5"/>
    <d v="2024-05-02T00:00:00"/>
    <d v="2024-08-01T00:00:00"/>
    <x v="29"/>
    <n v="1.33"/>
    <n v="50200000000"/>
    <n v="1.2"/>
    <n v="1.33"/>
    <n v="50000000000"/>
    <n v="1.33"/>
    <n v="1.33"/>
  </r>
  <r>
    <x v="59"/>
    <x v="1"/>
    <s v="KHR"/>
    <x v="6"/>
    <d v="2024-05-02T00:00:00"/>
    <d v="2024-10-31T00:00:00"/>
    <x v="22"/>
    <n v="1.38"/>
    <m/>
    <m/>
    <m/>
    <m/>
    <m/>
    <m/>
  </r>
  <r>
    <x v="59"/>
    <x v="1"/>
    <s v="KHR"/>
    <x v="7"/>
    <d v="2024-05-02T00:00:00"/>
    <d v="2025-05-01T00:00:00"/>
    <x v="22"/>
    <n v="1.4"/>
    <n v="200000000"/>
    <n v="1"/>
    <n v="1"/>
    <n v="200000000"/>
    <n v="1"/>
    <n v="1"/>
  </r>
  <r>
    <x v="59"/>
    <x v="1"/>
    <s v="USD"/>
    <x v="2"/>
    <d v="2024-05-02T00:00:00"/>
    <d v="2024-05-09T00:00:00"/>
    <x v="26"/>
    <n v="0.45"/>
    <n v="19000000"/>
    <n v="0.18"/>
    <n v="0.25"/>
    <n v="5000000"/>
    <n v="0.2"/>
    <n v="0.2039473684210526"/>
  </r>
  <r>
    <x v="59"/>
    <x v="1"/>
    <s v="USD"/>
    <x v="3"/>
    <d v="2024-05-02T00:00:00"/>
    <d v="2024-05-16T00:00:00"/>
    <x v="26"/>
    <n v="0.52"/>
    <n v="18000000"/>
    <n v="0.2"/>
    <n v="0.35"/>
    <n v="5000000"/>
    <n v="0.27"/>
    <n v="0.2713888888888889"/>
  </r>
  <r>
    <x v="59"/>
    <x v="1"/>
    <s v="USD"/>
    <x v="4"/>
    <d v="2024-05-02T00:00:00"/>
    <d v="2024-05-30T00:00:00"/>
    <x v="26"/>
    <n v="0.55000000000000004"/>
    <n v="13500000"/>
    <n v="0.25"/>
    <n v="0.33"/>
    <n v="5000000"/>
    <n v="0.27"/>
    <n v="0.29518518518518522"/>
  </r>
  <r>
    <x v="59"/>
    <x v="1"/>
    <s v="USD"/>
    <x v="5"/>
    <d v="2024-05-02T00:00:00"/>
    <d v="2024-08-01T00:00:00"/>
    <x v="14"/>
    <n v="1.1200000000000001"/>
    <n v="60000000"/>
    <n v="1.1000000000000001"/>
    <n v="1.1200000000000001"/>
    <n v="60000000"/>
    <n v="1.1200000000000001"/>
    <n v="1.115"/>
  </r>
  <r>
    <x v="59"/>
    <x v="1"/>
    <s v="USD"/>
    <x v="6"/>
    <d v="2024-05-02T00:00:00"/>
    <d v="2024-10-31T00:00:00"/>
    <x v="31"/>
    <n v="1.1599999999999999"/>
    <n v="600000"/>
    <n v="1.1599999999999999"/>
    <n v="1.1599999999999999"/>
    <n v="600000"/>
    <n v="1.1599999999999999"/>
    <n v="1.1599999999999999"/>
  </r>
  <r>
    <x v="59"/>
    <x v="1"/>
    <s v="USD"/>
    <x v="7"/>
    <d v="2024-05-02T00:00:00"/>
    <d v="2025-05-01T00:00:00"/>
    <x v="34"/>
    <n v="1.18"/>
    <n v="50000"/>
    <n v="1"/>
    <n v="1"/>
    <n v="50000"/>
    <n v="1"/>
    <n v="1"/>
  </r>
  <r>
    <x v="60"/>
    <x v="1"/>
    <s v="KHR"/>
    <x v="2"/>
    <d v="2024-05-09T00:00:00"/>
    <d v="2024-05-16T00:00:00"/>
    <x v="53"/>
    <n v="0.5"/>
    <n v="544000000000"/>
    <n v="0.45"/>
    <n v="0.5"/>
    <n v="544000000000"/>
    <n v="0.5"/>
    <n v="0.49448529411764708"/>
  </r>
  <r>
    <x v="60"/>
    <x v="1"/>
    <s v="KHR"/>
    <x v="3"/>
    <d v="2024-05-09T00:00:00"/>
    <d v="2024-05-23T00:00:00"/>
    <x v="51"/>
    <m/>
    <m/>
    <m/>
    <m/>
    <m/>
    <m/>
    <m/>
  </r>
  <r>
    <x v="60"/>
    <x v="1"/>
    <s v="KHR"/>
    <x v="4"/>
    <d v="2024-05-09T00:00:00"/>
    <d v="2024-06-06T00:00:00"/>
    <x v="29"/>
    <n v="0.85"/>
    <n v="70000000000"/>
    <n v="0.85"/>
    <n v="0.85"/>
    <n v="50000000000"/>
    <n v="0.85"/>
    <n v="0.85"/>
  </r>
  <r>
    <x v="60"/>
    <x v="1"/>
    <s v="KHR"/>
    <x v="5"/>
    <d v="2024-05-09T00:00:00"/>
    <d v="2024-08-08T00:00:00"/>
    <x v="29"/>
    <n v="1.33"/>
    <n v="50000000000"/>
    <n v="1.33"/>
    <n v="1.33"/>
    <n v="50000000000"/>
    <n v="1.33"/>
    <n v="1.33"/>
  </r>
  <r>
    <x v="60"/>
    <x v="1"/>
    <s v="KHR"/>
    <x v="6"/>
    <d v="2024-05-09T00:00:00"/>
    <d v="2024-11-07T00:00:00"/>
    <x v="22"/>
    <n v="1.38"/>
    <n v="3000000000"/>
    <n v="1.33"/>
    <n v="1.33"/>
    <n v="3000000000"/>
    <n v="1.33"/>
    <n v="1.33"/>
  </r>
  <r>
    <x v="60"/>
    <x v="1"/>
    <s v="KHR"/>
    <x v="7"/>
    <d v="2024-05-09T00:00:00"/>
    <d v="2025-05-08T00:00:00"/>
    <x v="22"/>
    <n v="1.4"/>
    <n v="2400000000"/>
    <n v="1.38"/>
    <n v="1.38"/>
    <n v="2400000000"/>
    <n v="1.38"/>
    <n v="1.38"/>
  </r>
  <r>
    <x v="60"/>
    <x v="1"/>
    <s v="USD"/>
    <x v="2"/>
    <d v="2024-05-09T00:00:00"/>
    <d v="2024-05-16T00:00:00"/>
    <x v="26"/>
    <n v="0.45"/>
    <n v="17000000"/>
    <n v="0.18"/>
    <n v="0.38"/>
    <n v="5000000"/>
    <n v="0.2"/>
    <n v="0.21058823529411769"/>
  </r>
  <r>
    <x v="60"/>
    <x v="1"/>
    <s v="USD"/>
    <x v="3"/>
    <d v="2024-05-09T00:00:00"/>
    <d v="2024-05-23T00:00:00"/>
    <x v="26"/>
    <n v="0.52"/>
    <n v="19500000"/>
    <n v="0.2"/>
    <n v="0.45"/>
    <n v="5000000"/>
    <n v="0.26"/>
    <n v="0.26820512820512821"/>
  </r>
  <r>
    <x v="60"/>
    <x v="1"/>
    <s v="USD"/>
    <x v="4"/>
    <d v="2024-05-09T00:00:00"/>
    <d v="2024-06-06T00:00:00"/>
    <x v="26"/>
    <n v="0.55000000000000004"/>
    <n v="22000000"/>
    <n v="0.25"/>
    <n v="0.48"/>
    <n v="5000000"/>
    <n v="0.25"/>
    <n v="0.29409090909090913"/>
  </r>
  <r>
    <x v="60"/>
    <x v="1"/>
    <s v="USD"/>
    <x v="5"/>
    <d v="2024-05-09T00:00:00"/>
    <d v="2024-08-08T00:00:00"/>
    <x v="14"/>
    <n v="1.1200000000000001"/>
    <n v="78550000"/>
    <n v="0.56999999999999995"/>
    <n v="1.1200000000000001"/>
    <n v="78550000"/>
    <n v="1.1200000000000001"/>
    <n v="1.027192870782941"/>
  </r>
  <r>
    <x v="60"/>
    <x v="1"/>
    <s v="USD"/>
    <x v="6"/>
    <d v="2024-05-09T00:00:00"/>
    <d v="2024-11-07T00:00:00"/>
    <x v="31"/>
    <n v="1.1599999999999999"/>
    <n v="1000000"/>
    <n v="1.0900000000000001"/>
    <n v="1.0900000000000001"/>
    <n v="1000000"/>
    <n v="1.0900000000000001"/>
    <n v="1.08"/>
  </r>
  <r>
    <x v="60"/>
    <x v="1"/>
    <s v="USD"/>
    <x v="7"/>
    <d v="2024-05-09T00:00:00"/>
    <d v="2025-05-08T00:00:00"/>
    <x v="34"/>
    <n v="1.18"/>
    <n v="11800000"/>
    <n v="1.1100000000000001"/>
    <n v="1.18"/>
    <n v="11800000"/>
    <n v="1.18"/>
    <n v="1.1718644067796611"/>
  </r>
  <r>
    <x v="61"/>
    <x v="1"/>
    <s v="KHR"/>
    <x v="2"/>
    <d v="2024-05-16T00:00:00"/>
    <d v="2024-05-23T00:00:00"/>
    <x v="53"/>
    <n v="0.5"/>
    <n v="610000000000"/>
    <n v="0.45"/>
    <n v="0.5"/>
    <n v="610000000000"/>
    <n v="0.5"/>
    <n v="0.49262295081967211"/>
  </r>
  <r>
    <x v="61"/>
    <x v="1"/>
    <s v="KHR"/>
    <x v="3"/>
    <d v="2024-05-16T00:00:00"/>
    <d v="2024-05-30T00:00:00"/>
    <x v="51"/>
    <m/>
    <m/>
    <m/>
    <m/>
    <m/>
    <m/>
    <m/>
  </r>
  <r>
    <x v="61"/>
    <x v="1"/>
    <s v="KHR"/>
    <x v="4"/>
    <d v="2024-05-16T00:00:00"/>
    <d v="2024-06-13T00:00:00"/>
    <x v="29"/>
    <n v="0.85"/>
    <n v="80000000000"/>
    <n v="0.83"/>
    <n v="0.85"/>
    <n v="50000000000"/>
    <n v="0.85"/>
    <n v="0.84250000000000003"/>
  </r>
  <r>
    <x v="61"/>
    <x v="1"/>
    <s v="KHR"/>
    <x v="5"/>
    <d v="2024-05-16T00:00:00"/>
    <d v="2024-08-15T00:00:00"/>
    <x v="29"/>
    <n v="1.33"/>
    <n v="50800000000"/>
    <n v="0.48"/>
    <n v="1.33"/>
    <n v="50000000000"/>
    <n v="1.33"/>
    <n v="1.316614173228347"/>
  </r>
  <r>
    <x v="61"/>
    <x v="1"/>
    <s v="KHR"/>
    <x v="6"/>
    <d v="2024-05-16T00:00:00"/>
    <d v="2024-11-14T00:00:00"/>
    <x v="22"/>
    <n v="1.38"/>
    <n v="600000000"/>
    <n v="0.7"/>
    <n v="0.7"/>
    <n v="600000000"/>
    <n v="0.7"/>
    <n v="0.7"/>
  </r>
  <r>
    <x v="61"/>
    <x v="1"/>
    <s v="KHR"/>
    <x v="7"/>
    <d v="2024-05-16T00:00:00"/>
    <d v="2025-05-15T00:00:00"/>
    <x v="22"/>
    <n v="1.4"/>
    <m/>
    <m/>
    <m/>
    <m/>
    <m/>
    <m/>
  </r>
  <r>
    <x v="61"/>
    <x v="1"/>
    <s v="USD"/>
    <x v="2"/>
    <d v="2024-05-16T00:00:00"/>
    <d v="2024-05-23T00:00:00"/>
    <x v="26"/>
    <n v="0.45"/>
    <n v="12500000"/>
    <n v="0.18"/>
    <n v="0.2"/>
    <n v="5000000"/>
    <n v="0.2"/>
    <n v="0.19600000000000001"/>
  </r>
  <r>
    <x v="61"/>
    <x v="1"/>
    <s v="USD"/>
    <x v="3"/>
    <d v="2024-05-16T00:00:00"/>
    <d v="2024-05-30T00:00:00"/>
    <x v="26"/>
    <n v="0.52"/>
    <n v="15500000"/>
    <n v="0.2"/>
    <n v="0.26"/>
    <n v="5000000"/>
    <n v="0.22"/>
    <n v="0.2354838709677419"/>
  </r>
  <r>
    <x v="61"/>
    <x v="1"/>
    <s v="USD"/>
    <x v="4"/>
    <d v="2024-05-16T00:00:00"/>
    <d v="2024-06-13T00:00:00"/>
    <x v="26"/>
    <n v="0.55000000000000004"/>
    <n v="15500000"/>
    <n v="0.2"/>
    <n v="0.26"/>
    <n v="5000000"/>
    <n v="0.2"/>
    <n v="0.2358064516129032"/>
  </r>
  <r>
    <x v="61"/>
    <x v="1"/>
    <s v="USD"/>
    <x v="5"/>
    <d v="2024-05-16T00:00:00"/>
    <d v="2024-08-15T00:00:00"/>
    <x v="16"/>
    <n v="1.1200000000000001"/>
    <n v="58563000"/>
    <n v="0.45"/>
    <n v="0.12"/>
    <n v="58563000"/>
    <n v="1.1200000000000001"/>
    <n v="1.0268053207656711"/>
  </r>
  <r>
    <x v="61"/>
    <x v="1"/>
    <s v="USD"/>
    <x v="6"/>
    <d v="2024-05-16T00:00:00"/>
    <d v="2024-11-14T00:00:00"/>
    <x v="45"/>
    <n v="1.1599999999999999"/>
    <n v="150000"/>
    <n v="0.7"/>
    <n v="0.7"/>
    <n v="150000"/>
    <n v="0.7"/>
    <n v="0.7"/>
  </r>
  <r>
    <x v="61"/>
    <x v="1"/>
    <s v="USD"/>
    <x v="7"/>
    <d v="2024-05-16T00:00:00"/>
    <d v="2025-05-15T00:00:00"/>
    <x v="34"/>
    <n v="1.18"/>
    <n v="24850000"/>
    <n v="1.18"/>
    <n v="1.18"/>
    <n v="24850000"/>
    <n v="1.18"/>
    <n v="1.18"/>
  </r>
  <r>
    <x v="62"/>
    <x v="1"/>
    <s v="KHR"/>
    <x v="2"/>
    <d v="2024-05-23T00:00:00"/>
    <d v="2024-05-30T00:00:00"/>
    <x v="53"/>
    <n v="0.5"/>
    <n v="516000000000"/>
    <n v="0.45"/>
    <n v="0.5"/>
    <n v="516000000000"/>
    <n v="0.5"/>
    <n v="0.48594961240310081"/>
  </r>
  <r>
    <x v="62"/>
    <x v="1"/>
    <s v="KHR"/>
    <x v="3"/>
    <d v="2024-05-23T00:00:00"/>
    <d v="2024-06-06T00:00:00"/>
    <x v="51"/>
    <m/>
    <m/>
    <m/>
    <m/>
    <m/>
    <m/>
    <m/>
  </r>
  <r>
    <x v="62"/>
    <x v="1"/>
    <s v="KHR"/>
    <x v="4"/>
    <d v="2024-05-23T00:00:00"/>
    <d v="2024-06-20T00:00:00"/>
    <x v="29"/>
    <n v="0.85"/>
    <n v="90000000000"/>
    <n v="0.8"/>
    <n v="0.85"/>
    <n v="50000000000"/>
    <n v="0.85"/>
    <n v="0.82777777777777772"/>
  </r>
  <r>
    <x v="62"/>
    <x v="1"/>
    <s v="KHR"/>
    <x v="5"/>
    <d v="2024-05-23T00:00:00"/>
    <d v="2024-08-22T00:00:00"/>
    <x v="29"/>
    <n v="1.33"/>
    <n v="58217000000"/>
    <n v="0"/>
    <n v="1.33"/>
    <n v="50000000000"/>
    <n v="1.33"/>
    <n v="1.2410019410137929"/>
  </r>
  <r>
    <x v="62"/>
    <x v="1"/>
    <s v="KHR"/>
    <x v="6"/>
    <d v="2024-05-23T00:00:00"/>
    <d v="2024-11-21T00:00:00"/>
    <x v="22"/>
    <n v="1.38"/>
    <m/>
    <m/>
    <m/>
    <m/>
    <m/>
    <m/>
  </r>
  <r>
    <x v="62"/>
    <x v="1"/>
    <s v="KHR"/>
    <x v="7"/>
    <d v="2024-05-23T00:00:00"/>
    <d v="2025-05-22T00:00:00"/>
    <x v="22"/>
    <n v="1.4"/>
    <m/>
    <m/>
    <m/>
    <m/>
    <m/>
    <m/>
  </r>
  <r>
    <x v="62"/>
    <x v="1"/>
    <s v="USD"/>
    <x v="2"/>
    <d v="2024-05-23T00:00:00"/>
    <d v="2024-05-30T00:00:00"/>
    <x v="26"/>
    <n v="0.45"/>
    <n v="13000000"/>
    <n v="0.18"/>
    <n v="0.2"/>
    <n v="5000000"/>
    <n v="0.2"/>
    <n v="0.19615384615384621"/>
  </r>
  <r>
    <x v="62"/>
    <x v="1"/>
    <s v="USD"/>
    <x v="3"/>
    <d v="2024-05-23T00:00:00"/>
    <d v="2024-06-06T00:00:00"/>
    <x v="26"/>
    <n v="0.52"/>
    <n v="12500000"/>
    <n v="0.2"/>
    <n v="0.22"/>
    <n v="5000000"/>
    <n v="0.22"/>
    <n v="0.216"/>
  </r>
  <r>
    <x v="62"/>
    <x v="1"/>
    <s v="USD"/>
    <x v="4"/>
    <d v="2024-05-23T00:00:00"/>
    <d v="2024-06-20T00:00:00"/>
    <x v="26"/>
    <n v="0.55000000000000004"/>
    <n v="12500000"/>
    <n v="0.2"/>
    <n v="0.25"/>
    <n v="5000000"/>
    <n v="0.2"/>
    <n v="0.218"/>
  </r>
  <r>
    <x v="62"/>
    <x v="1"/>
    <s v="USD"/>
    <x v="5"/>
    <d v="2024-05-23T00:00:00"/>
    <d v="2024-08-22T00:00:00"/>
    <x v="16"/>
    <n v="1.1200000000000001"/>
    <n v="91600000"/>
    <n v="1.1200000000000001"/>
    <n v="1.1200000000000001"/>
    <n v="70000000"/>
    <n v="1.1200000000000001"/>
    <n v="0.83288209606986896"/>
  </r>
  <r>
    <x v="62"/>
    <x v="1"/>
    <s v="USD"/>
    <x v="6"/>
    <d v="2024-05-23T00:00:00"/>
    <d v="2024-11-21T00:00:00"/>
    <x v="45"/>
    <n v="1.1599999999999999"/>
    <n v="6100000"/>
    <n v="0.6"/>
    <n v="1.1599999999999999"/>
    <n v="6100000"/>
    <n v="1.1599999999999999"/>
    <n v="0.87540983606557377"/>
  </r>
  <r>
    <x v="62"/>
    <x v="1"/>
    <s v="USD"/>
    <x v="7"/>
    <d v="2024-05-23T00:00:00"/>
    <d v="2025-05-22T00:00:00"/>
    <x v="34"/>
    <n v="1.18"/>
    <n v="4500000"/>
    <n v="1"/>
    <n v="1"/>
    <n v="4500000"/>
    <n v="1"/>
    <n v="1"/>
  </r>
  <r>
    <x v="63"/>
    <x v="1"/>
    <s v="KHR"/>
    <x v="2"/>
    <d v="2024-05-30T00:00:00"/>
    <d v="2024-06-06T00:00:00"/>
    <x v="53"/>
    <n v="0.5"/>
    <n v="538000000000"/>
    <n v="0.45"/>
    <n v="0.5"/>
    <n v="538000000000"/>
    <n v="0.5"/>
    <n v="0.48949814126394048"/>
  </r>
  <r>
    <x v="63"/>
    <x v="1"/>
    <s v="KHR"/>
    <x v="3"/>
    <d v="2024-05-30T00:00:00"/>
    <d v="2024-06-13T00:00:00"/>
    <x v="51"/>
    <m/>
    <m/>
    <m/>
    <m/>
    <m/>
    <m/>
    <m/>
  </r>
  <r>
    <x v="63"/>
    <x v="1"/>
    <s v="KHR"/>
    <x v="4"/>
    <d v="2024-05-30T00:00:00"/>
    <d v="2024-06-27T00:00:00"/>
    <x v="29"/>
    <n v="0.85"/>
    <n v="50000000000"/>
    <n v="0.85"/>
    <n v="0.85"/>
    <n v="50000000000"/>
    <n v="0.85"/>
    <n v="0.85"/>
  </r>
  <r>
    <x v="63"/>
    <x v="1"/>
    <s v="KHR"/>
    <x v="5"/>
    <d v="2024-05-30T00:00:00"/>
    <d v="2024-08-29T00:00:00"/>
    <x v="29"/>
    <n v="1.33"/>
    <n v="50500000000"/>
    <n v="1"/>
    <n v="1.33"/>
    <n v="50000000000"/>
    <n v="1.33"/>
    <n v="1.327920792079208"/>
  </r>
  <r>
    <x v="63"/>
    <x v="1"/>
    <s v="KHR"/>
    <x v="6"/>
    <d v="2024-05-30T00:00:00"/>
    <d v="2024-11-28T00:00:00"/>
    <x v="22"/>
    <n v="1.38"/>
    <m/>
    <m/>
    <m/>
    <m/>
    <m/>
    <m/>
  </r>
  <r>
    <x v="63"/>
    <x v="1"/>
    <s v="KHR"/>
    <x v="7"/>
    <d v="2024-05-30T00:00:00"/>
    <d v="2025-05-29T00:00:00"/>
    <x v="22"/>
    <n v="1.4"/>
    <m/>
    <m/>
    <m/>
    <m/>
    <m/>
    <m/>
  </r>
  <r>
    <x v="63"/>
    <x v="0"/>
    <s v="KHR"/>
    <x v="8"/>
    <d v="2024-05-31T00:00:00"/>
    <d v="2026-05-31T00:00:00"/>
    <x v="0"/>
    <n v="4"/>
    <n v="32000000000"/>
    <n v="4"/>
    <n v="5.5"/>
    <n v="20000000000"/>
    <s v="-"/>
    <n v="4.4124999999999996"/>
  </r>
  <r>
    <x v="63"/>
    <x v="1"/>
    <s v="USD"/>
    <x v="2"/>
    <d v="2024-05-30T00:00:00"/>
    <d v="2024-06-06T00:00:00"/>
    <x v="26"/>
    <n v="0.45"/>
    <n v="25500000"/>
    <n v="0.18"/>
    <n v="0.45"/>
    <n v="5000000"/>
    <n v="0.2"/>
    <n v="0.29607843137254902"/>
  </r>
  <r>
    <x v="63"/>
    <x v="1"/>
    <s v="USD"/>
    <x v="3"/>
    <d v="2024-05-30T00:00:00"/>
    <d v="2024-06-13T00:00:00"/>
    <x v="26"/>
    <n v="0.52"/>
    <n v="23500000"/>
    <n v="0.2"/>
    <n v="0.52"/>
    <n v="5000000"/>
    <n v="0.22"/>
    <n v="0.28170212765957447"/>
  </r>
  <r>
    <x v="63"/>
    <x v="1"/>
    <s v="USD"/>
    <x v="4"/>
    <d v="2024-05-30T00:00:00"/>
    <d v="2024-06-27T00:00:00"/>
    <x v="26"/>
    <n v="0.55000000000000004"/>
    <n v="23000000"/>
    <n v="0.2"/>
    <n v="0.55000000000000004"/>
    <n v="5000000"/>
    <n v="0.2"/>
    <n v="0.29978260869565221"/>
  </r>
  <r>
    <x v="63"/>
    <x v="1"/>
    <s v="USD"/>
    <x v="5"/>
    <d v="2024-05-30T00:00:00"/>
    <d v="2024-08-29T00:00:00"/>
    <x v="16"/>
    <n v="1.1200000000000001"/>
    <n v="91765000"/>
    <n v="0.2"/>
    <n v="1.1200000000000001"/>
    <n v="70000000"/>
    <n v="1.1200000000000001"/>
    <n v="1.067198823080695"/>
  </r>
  <r>
    <x v="63"/>
    <x v="1"/>
    <s v="USD"/>
    <x v="6"/>
    <d v="2024-05-30T00:00:00"/>
    <d v="2024-11-28T00:00:00"/>
    <x v="45"/>
    <n v="1.1599999999999999"/>
    <n v="2750000"/>
    <n v="1.1499999999999999"/>
    <n v="1.1499999999999999"/>
    <n v="2750000"/>
    <n v="1.1499999999999999"/>
    <n v="1.1499999999999999"/>
  </r>
  <r>
    <x v="63"/>
    <x v="1"/>
    <s v="USD"/>
    <x v="7"/>
    <d v="2024-05-30T00:00:00"/>
    <d v="2025-05-29T00:00:00"/>
    <x v="34"/>
    <n v="1.18"/>
    <m/>
    <m/>
    <m/>
    <m/>
    <m/>
    <m/>
  </r>
  <r>
    <x v="64"/>
    <x v="1"/>
    <s v="KHR"/>
    <x v="2"/>
    <d v="2024-06-06T00:00:00"/>
    <d v="2024-06-13T00:00:00"/>
    <x v="53"/>
    <n v="0.5"/>
    <n v="402500000000"/>
    <n v="0.4"/>
    <n v="0.5"/>
    <n v="402500000000"/>
    <n v="0.5"/>
    <n v="0.47993788819875782"/>
  </r>
  <r>
    <x v="64"/>
    <x v="1"/>
    <s v="KHR"/>
    <x v="3"/>
    <d v="2024-06-06T00:00:00"/>
    <d v="2024-06-20T00:00:00"/>
    <x v="51"/>
    <m/>
    <m/>
    <m/>
    <m/>
    <m/>
    <m/>
    <m/>
  </r>
  <r>
    <x v="64"/>
    <x v="1"/>
    <s v="KHR"/>
    <x v="4"/>
    <d v="2024-06-06T00:00:00"/>
    <d v="2024-07-04T00:00:00"/>
    <x v="29"/>
    <n v="0.85"/>
    <n v="110000000000"/>
    <n v="0.8"/>
    <n v="0.85"/>
    <n v="50000000000"/>
    <n v="0.82"/>
    <n v="0.83"/>
  </r>
  <r>
    <x v="64"/>
    <x v="1"/>
    <s v="KHR"/>
    <x v="5"/>
    <d v="2024-06-06T00:00:00"/>
    <d v="2024-09-05T00:00:00"/>
    <x v="29"/>
    <n v="1.33"/>
    <n v="50000000000"/>
    <n v="1.33"/>
    <n v="1.33"/>
    <n v="50000000000"/>
    <n v="1.33"/>
    <n v="1.33"/>
  </r>
  <r>
    <x v="64"/>
    <x v="1"/>
    <s v="KHR"/>
    <x v="6"/>
    <d v="2024-06-06T00:00:00"/>
    <d v="2024-12-05T00:00:00"/>
    <x v="22"/>
    <n v="1.38"/>
    <m/>
    <m/>
    <m/>
    <m/>
    <m/>
    <m/>
  </r>
  <r>
    <x v="64"/>
    <x v="1"/>
    <s v="KHR"/>
    <x v="7"/>
    <d v="2024-06-06T00:00:00"/>
    <d v="2025-06-05T00:00:00"/>
    <x v="22"/>
    <n v="1.4"/>
    <n v="200000000"/>
    <n v="1.18"/>
    <n v="1.18"/>
    <n v="200000000"/>
    <n v="1.4"/>
    <n v="1.4"/>
  </r>
  <r>
    <x v="64"/>
    <x v="1"/>
    <s v="USD"/>
    <x v="2"/>
    <d v="2024-06-06T00:00:00"/>
    <d v="2024-06-13T00:00:00"/>
    <x v="26"/>
    <n v="0.45"/>
    <n v="21500000"/>
    <n v="0.18"/>
    <n v="0.4"/>
    <n v="5000000"/>
    <n v="0.2"/>
    <n v="0.29069767441860472"/>
  </r>
  <r>
    <x v="64"/>
    <x v="1"/>
    <s v="USD"/>
    <x v="3"/>
    <d v="2024-06-06T00:00:00"/>
    <d v="2024-06-20T00:00:00"/>
    <x v="26"/>
    <n v="0.52"/>
    <n v="23500000"/>
    <n v="0.19"/>
    <n v="0.5"/>
    <n v="5000000"/>
    <n v="0.2"/>
    <n v="0.33319148936170212"/>
  </r>
  <r>
    <x v="64"/>
    <x v="1"/>
    <s v="USD"/>
    <x v="4"/>
    <d v="2024-06-06T00:00:00"/>
    <d v="2024-07-04T00:00:00"/>
    <x v="26"/>
    <n v="0.55000000000000004"/>
    <n v="15500000"/>
    <n v="0.19"/>
    <n v="0.5"/>
    <n v="5000000"/>
    <n v="0.22"/>
    <n v="0.30935483870967739"/>
  </r>
  <r>
    <x v="64"/>
    <x v="1"/>
    <s v="USD"/>
    <x v="5"/>
    <d v="2024-06-06T00:00:00"/>
    <d v="2024-09-05T00:00:00"/>
    <x v="15"/>
    <n v="1.1200000000000001"/>
    <n v="90000000"/>
    <n v="1"/>
    <n v="1.1200000000000001"/>
    <n v="50000000"/>
    <n v="1.1100000000000001"/>
    <n v="1.1027777777777781"/>
  </r>
  <r>
    <x v="64"/>
    <x v="1"/>
    <s v="USD"/>
    <x v="6"/>
    <d v="2024-06-06T00:00:00"/>
    <d v="2024-12-05T00:00:00"/>
    <x v="45"/>
    <n v="1.1599999999999999"/>
    <n v="2100000"/>
    <n v="1.0900000000000001"/>
    <n v="1.1499999999999999"/>
    <n v="2100000"/>
    <n v="1.1499999999999999"/>
    <n v="1.083333333333333"/>
  </r>
  <r>
    <x v="64"/>
    <x v="1"/>
    <s v="USD"/>
    <x v="7"/>
    <d v="2024-06-06T00:00:00"/>
    <d v="2025-06-05T00:00:00"/>
    <x v="34"/>
    <n v="1.18"/>
    <n v="15060000"/>
    <n v="1.18"/>
    <n v="1.18"/>
    <n v="15060000"/>
    <n v="1.18"/>
    <n v="1.18"/>
  </r>
  <r>
    <x v="65"/>
    <x v="1"/>
    <s v="KHR"/>
    <x v="2"/>
    <d v="2024-06-13T00:00:00"/>
    <d v="2024-06-20T00:00:00"/>
    <x v="53"/>
    <n v="0.5"/>
    <n v="411000000000"/>
    <n v="0.45"/>
    <n v="0.5"/>
    <n v="411000000000"/>
    <n v="0.5"/>
    <n v="0.49513381995133821"/>
  </r>
  <r>
    <x v="65"/>
    <x v="1"/>
    <s v="KHR"/>
    <x v="3"/>
    <d v="2024-06-13T00:00:00"/>
    <d v="2024-06-27T00:00:00"/>
    <x v="51"/>
    <m/>
    <m/>
    <m/>
    <m/>
    <m/>
    <m/>
    <m/>
  </r>
  <r>
    <x v="65"/>
    <x v="1"/>
    <s v="KHR"/>
    <x v="4"/>
    <d v="2024-06-13T00:00:00"/>
    <d v="2024-07-11T00:00:00"/>
    <x v="29"/>
    <n v="0.85"/>
    <n v="100000000000"/>
    <n v="0.82"/>
    <n v="0.85"/>
    <n v="50000000000"/>
    <n v="0.82"/>
    <n v="0.83499999999999996"/>
  </r>
  <r>
    <x v="65"/>
    <x v="1"/>
    <s v="KHR"/>
    <x v="5"/>
    <d v="2024-06-13T00:00:00"/>
    <d v="2024-09-12T00:00:00"/>
    <x v="29"/>
    <n v="1.33"/>
    <n v="50400000000"/>
    <n v="1.32"/>
    <n v="1.33"/>
    <n v="50000000000"/>
    <n v="1.33"/>
    <n v="1.329960317460317"/>
  </r>
  <r>
    <x v="65"/>
    <x v="1"/>
    <s v="KHR"/>
    <x v="6"/>
    <d v="2024-06-13T00:00:00"/>
    <d v="2024-12-12T00:00:00"/>
    <x v="22"/>
    <n v="1.38"/>
    <m/>
    <m/>
    <m/>
    <m/>
    <m/>
    <m/>
  </r>
  <r>
    <x v="65"/>
    <x v="1"/>
    <s v="KHR"/>
    <x v="7"/>
    <d v="2024-06-13T00:00:00"/>
    <d v="2025-06-12T00:00:00"/>
    <x v="22"/>
    <n v="1.4"/>
    <n v="200000000"/>
    <n v="1.4"/>
    <n v="1.4"/>
    <n v="200000000"/>
    <n v="1.4"/>
    <n v="1.4"/>
  </r>
  <r>
    <x v="65"/>
    <x v="1"/>
    <s v="USD"/>
    <x v="2"/>
    <d v="2024-06-13T00:00:00"/>
    <d v="2024-06-20T00:00:00"/>
    <x v="26"/>
    <n v="0.45"/>
    <n v="22500000"/>
    <n v="0.18"/>
    <n v="0.45"/>
    <n v="5000000"/>
    <n v="0.2"/>
    <n v="0.2311111111111111"/>
  </r>
  <r>
    <x v="65"/>
    <x v="1"/>
    <s v="USD"/>
    <x v="3"/>
    <d v="2024-06-13T00:00:00"/>
    <d v="2024-06-27T00:00:00"/>
    <x v="26"/>
    <n v="0.52"/>
    <n v="22500000"/>
    <n v="0.2"/>
    <n v="0.45"/>
    <n v="5000000"/>
    <n v="0.2"/>
    <n v="0.26933333333333331"/>
  </r>
  <r>
    <x v="65"/>
    <x v="1"/>
    <s v="USD"/>
    <x v="4"/>
    <d v="2024-06-13T00:00:00"/>
    <d v="2024-07-11T00:00:00"/>
    <x v="26"/>
    <n v="0.55000000000000004"/>
    <n v="20500000"/>
    <n v="0.2"/>
    <n v="0.25"/>
    <n v="5000000"/>
    <n v="0.2"/>
    <n v="0.2168292682926829"/>
  </r>
  <r>
    <x v="65"/>
    <x v="1"/>
    <s v="USD"/>
    <x v="5"/>
    <d v="2024-06-13T00:00:00"/>
    <d v="2024-09-12T00:00:00"/>
    <x v="15"/>
    <n v="1.1200000000000001"/>
    <n v="87850000"/>
    <n v="0.15"/>
    <n v="1.1200000000000001"/>
    <n v="50000000"/>
    <n v="1.1100000000000001"/>
    <n v="1.0883437677859991"/>
  </r>
  <r>
    <x v="65"/>
    <x v="1"/>
    <s v="USD"/>
    <x v="6"/>
    <d v="2024-06-13T00:00:00"/>
    <d v="2024-12-12T00:00:00"/>
    <x v="45"/>
    <n v="1.1599999999999999"/>
    <m/>
    <m/>
    <m/>
    <m/>
    <m/>
    <m/>
  </r>
  <r>
    <x v="65"/>
    <x v="1"/>
    <s v="USD"/>
    <x v="7"/>
    <d v="2024-06-13T00:00:00"/>
    <d v="2025-06-12T00:00:00"/>
    <x v="34"/>
    <n v="1.18"/>
    <m/>
    <m/>
    <m/>
    <m/>
    <m/>
    <m/>
  </r>
  <r>
    <x v="66"/>
    <x v="1"/>
    <s v="KHR"/>
    <x v="2"/>
    <d v="2024-06-20T00:00:00"/>
    <d v="2024-06-27T00:00:00"/>
    <x v="53"/>
    <n v="0.5"/>
    <n v="348000000000"/>
    <n v="0.45"/>
    <n v="0.5"/>
    <n v="348000000000"/>
    <n v="0.5"/>
    <n v="0.49396551724137933"/>
  </r>
  <r>
    <x v="66"/>
    <x v="1"/>
    <s v="KHR"/>
    <x v="3"/>
    <d v="2024-06-20T00:00:00"/>
    <d v="2024-07-04T00:00:00"/>
    <x v="51"/>
    <m/>
    <m/>
    <m/>
    <m/>
    <m/>
    <m/>
    <m/>
  </r>
  <r>
    <x v="66"/>
    <x v="1"/>
    <s v="KHR"/>
    <x v="4"/>
    <d v="2024-06-20T00:00:00"/>
    <d v="2024-07-18T00:00:00"/>
    <x v="29"/>
    <n v="0.85"/>
    <n v="101000000000"/>
    <n v="0.75"/>
    <n v="0.85"/>
    <n v="50000000000"/>
    <n v="0.85"/>
    <n v="0.8371287128712871"/>
  </r>
  <r>
    <x v="66"/>
    <x v="1"/>
    <s v="KHR"/>
    <x v="5"/>
    <d v="2024-06-20T00:00:00"/>
    <d v="2024-09-19T00:00:00"/>
    <x v="29"/>
    <n v="1.33"/>
    <n v="57100000000"/>
    <n v="1"/>
    <n v="1.33"/>
    <n v="50000000000"/>
    <n v="1.33"/>
    <n v="1.311033274956217"/>
  </r>
  <r>
    <x v="66"/>
    <x v="1"/>
    <s v="KHR"/>
    <x v="6"/>
    <d v="2024-06-20T00:00:00"/>
    <d v="2024-12-19T00:00:00"/>
    <x v="22"/>
    <n v="1.38"/>
    <m/>
    <m/>
    <m/>
    <m/>
    <m/>
    <m/>
  </r>
  <r>
    <x v="66"/>
    <x v="1"/>
    <s v="KHR"/>
    <x v="7"/>
    <d v="2024-06-20T00:00:00"/>
    <d v="2025-06-19T00:00:00"/>
    <x v="22"/>
    <n v="1.4"/>
    <n v="200000000"/>
    <n v="1.4"/>
    <n v="1.4"/>
    <n v="200000000"/>
    <n v="1.4"/>
    <n v="1.4"/>
  </r>
  <r>
    <x v="66"/>
    <x v="1"/>
    <s v="USD"/>
    <x v="2"/>
    <d v="2024-06-20T00:00:00"/>
    <d v="2024-06-27T00:00:00"/>
    <x v="26"/>
    <n v="0.45"/>
    <n v="15500000"/>
    <n v="0.18"/>
    <n v="0.45"/>
    <n v="5000000"/>
    <n v="0.2"/>
    <n v="0.2129032258064516"/>
  </r>
  <r>
    <x v="66"/>
    <x v="1"/>
    <s v="USD"/>
    <x v="3"/>
    <d v="2024-06-20T00:00:00"/>
    <d v="2024-07-04T00:00:00"/>
    <x v="26"/>
    <n v="0.52"/>
    <n v="16500000"/>
    <n v="0.2"/>
    <n v="0.23"/>
    <n v="5000000"/>
    <n v="0.2"/>
    <n v="0.2163636363636364"/>
  </r>
  <r>
    <x v="66"/>
    <x v="1"/>
    <s v="USD"/>
    <x v="4"/>
    <d v="2024-06-20T00:00:00"/>
    <d v="2024-07-18T00:00:00"/>
    <x v="26"/>
    <n v="0.55000000000000004"/>
    <n v="13000000"/>
    <n v="0.2"/>
    <n v="0.25"/>
    <n v="5000000"/>
    <n v="0.2"/>
    <n v="0.22500000000000001"/>
  </r>
  <r>
    <x v="66"/>
    <x v="1"/>
    <s v="USD"/>
    <x v="5"/>
    <d v="2024-06-20T00:00:00"/>
    <d v="2024-09-19T00:00:00"/>
    <x v="27"/>
    <n v="1.1200000000000001"/>
    <n v="78939000"/>
    <n v="1"/>
    <n v="1.1100000000000001"/>
    <n v="40000000"/>
    <n v="1.1000000000000001"/>
    <n v="1.094773052610243"/>
  </r>
  <r>
    <x v="66"/>
    <x v="1"/>
    <s v="USD"/>
    <x v="6"/>
    <d v="2024-06-20T00:00:00"/>
    <d v="2024-12-19T00:00:00"/>
    <x v="45"/>
    <n v="1.1599999999999999"/>
    <m/>
    <m/>
    <m/>
    <m/>
    <m/>
    <m/>
  </r>
  <r>
    <x v="66"/>
    <x v="1"/>
    <s v="USD"/>
    <x v="7"/>
    <d v="2024-06-20T00:00:00"/>
    <d v="2025-06-19T00:00:00"/>
    <x v="34"/>
    <n v="1.18"/>
    <n v="50000"/>
    <n v="1.18"/>
    <n v="1.18"/>
    <n v="50000"/>
    <n v="1.18"/>
    <n v="1.18"/>
  </r>
  <r>
    <x v="67"/>
    <x v="1"/>
    <s v="KHR"/>
    <x v="2"/>
    <d v="2024-06-27T13:45:00"/>
    <d v="2024-07-04T13:45:00"/>
    <x v="53"/>
    <n v="0.5"/>
    <n v="460000000000"/>
    <n v="0.45"/>
    <n v="0.5"/>
    <n v="460000000000"/>
    <n v="0.5"/>
    <n v="0.4891304347826087"/>
  </r>
  <r>
    <x v="67"/>
    <x v="1"/>
    <s v="KHR"/>
    <x v="3"/>
    <d v="2024-06-27T13:45:00"/>
    <d v="2024-07-11T13:45:00"/>
    <x v="51"/>
    <m/>
    <m/>
    <m/>
    <m/>
    <m/>
    <m/>
    <m/>
  </r>
  <r>
    <x v="67"/>
    <x v="1"/>
    <s v="KHR"/>
    <x v="4"/>
    <d v="2024-06-27T13:45:00"/>
    <d v="2024-07-25T13:45:00"/>
    <x v="51"/>
    <m/>
    <m/>
    <m/>
    <m/>
    <m/>
    <m/>
    <m/>
  </r>
  <r>
    <x v="67"/>
    <x v="1"/>
    <s v="KHR"/>
    <x v="5"/>
    <d v="2024-06-27T13:45:00"/>
    <d v="2024-09-26T13:45:00"/>
    <x v="29"/>
    <n v="1.33"/>
    <n v="50000000000"/>
    <n v="1"/>
    <n v="1.33"/>
    <n v="50200000000"/>
    <n v="1.33"/>
    <n v="1.3286852589641429"/>
  </r>
  <r>
    <x v="67"/>
    <x v="1"/>
    <s v="KHR"/>
    <x v="6"/>
    <d v="2024-06-27T13:45:00"/>
    <d v="2024-12-26T13:45:00"/>
    <x v="22"/>
    <n v="1.38"/>
    <m/>
    <m/>
    <m/>
    <m/>
    <m/>
    <m/>
  </r>
  <r>
    <x v="67"/>
    <x v="1"/>
    <s v="KHR"/>
    <x v="7"/>
    <d v="2024-06-27T13:45:00"/>
    <d v="2025-06-26T13:45:00"/>
    <x v="22"/>
    <n v="1.4"/>
    <n v="200000000"/>
    <n v="1.4"/>
    <n v="1.4"/>
    <n v="200000000"/>
    <n v="1.4"/>
    <n v="1.4"/>
  </r>
  <r>
    <x v="67"/>
    <x v="0"/>
    <s v="KHR"/>
    <x v="1"/>
    <d v="2024-06-28T00:00:00"/>
    <d v="2027-06-28T00:00:00"/>
    <x v="0"/>
    <n v="4.5"/>
    <n v="58300000000"/>
    <n v="4"/>
    <n v="5.5"/>
    <n v="43300000000"/>
    <s v="-"/>
    <n v="4.9005145797598599"/>
  </r>
  <r>
    <x v="67"/>
    <x v="1"/>
    <s v="USD"/>
    <x v="2"/>
    <d v="2024-06-27T13:45:00"/>
    <d v="2024-07-04T13:45:00"/>
    <x v="51"/>
    <m/>
    <m/>
    <m/>
    <m/>
    <m/>
    <m/>
    <m/>
  </r>
  <r>
    <x v="67"/>
    <x v="1"/>
    <s v="USD"/>
    <x v="3"/>
    <d v="2024-06-27T13:45:00"/>
    <d v="2024-07-11T13:45:00"/>
    <x v="51"/>
    <m/>
    <m/>
    <m/>
    <m/>
    <m/>
    <m/>
    <m/>
  </r>
  <r>
    <x v="67"/>
    <x v="1"/>
    <s v="USD"/>
    <x v="4"/>
    <d v="2024-06-27T13:45:00"/>
    <d v="2024-07-25T13:45:00"/>
    <x v="51"/>
    <m/>
    <m/>
    <m/>
    <m/>
    <m/>
    <m/>
    <m/>
  </r>
  <r>
    <x v="67"/>
    <x v="1"/>
    <s v="USD"/>
    <x v="5"/>
    <d v="2024-06-27T13:45:00"/>
    <d v="2024-09-26T13:45:00"/>
    <x v="27"/>
    <n v="1.1200000000000001"/>
    <n v="103740000"/>
    <n v="1"/>
    <n v="1.1000000000000001"/>
    <n v="40000000"/>
    <n v="1.0900000000000001"/>
    <n v="1.08903990746096"/>
  </r>
  <r>
    <x v="67"/>
    <x v="1"/>
    <s v="USD"/>
    <x v="6"/>
    <d v="2024-06-27T13:45:00"/>
    <d v="2024-12-26T13:45:00"/>
    <x v="45"/>
    <n v="1.1599999999999999"/>
    <m/>
    <m/>
    <m/>
    <m/>
    <m/>
    <m/>
  </r>
  <r>
    <x v="67"/>
    <x v="1"/>
    <s v="USD"/>
    <x v="7"/>
    <d v="2024-06-27T13:45:00"/>
    <d v="2025-06-26T13:45:00"/>
    <x v="34"/>
    <n v="1.18"/>
    <n v="3500000"/>
    <n v="1"/>
    <n v="1.18"/>
    <n v="3500000"/>
    <n v="1.18"/>
    <n v="1.077142857142857"/>
  </r>
  <r>
    <x v="68"/>
    <x v="1"/>
    <s v="KHR"/>
    <x v="2"/>
    <d v="2024-07-04T13:45:00"/>
    <d v="2024-07-11T13:45:00"/>
    <x v="53"/>
    <n v="0.5"/>
    <n v="640000000000"/>
    <n v="0.4"/>
    <n v="0.5"/>
    <n v="640000000000"/>
    <n v="0.5"/>
    <n v="0.45859375000000002"/>
  </r>
  <r>
    <x v="68"/>
    <x v="1"/>
    <s v="KHR"/>
    <x v="3"/>
    <d v="2024-07-04T13:45:00"/>
    <d v="2024-07-18T13:45:00"/>
    <x v="51"/>
    <m/>
    <m/>
    <m/>
    <m/>
    <m/>
    <m/>
    <m/>
  </r>
  <r>
    <x v="68"/>
    <x v="1"/>
    <s v="KHR"/>
    <x v="4"/>
    <d v="2024-07-04T13:45:00"/>
    <d v="2024-08-01T13:45:00"/>
    <x v="51"/>
    <m/>
    <m/>
    <m/>
    <m/>
    <m/>
    <m/>
    <m/>
  </r>
  <r>
    <x v="68"/>
    <x v="1"/>
    <s v="KHR"/>
    <x v="5"/>
    <d v="2024-07-04T13:45:00"/>
    <d v="2024-10-03T13:45:00"/>
    <x v="29"/>
    <n v="1.33"/>
    <n v="50000000000"/>
    <n v="1.33"/>
    <n v="1.33"/>
    <n v="50000000000"/>
    <n v="1.33"/>
    <n v="1.33"/>
  </r>
  <r>
    <x v="68"/>
    <x v="1"/>
    <s v="KHR"/>
    <x v="6"/>
    <d v="2024-07-04T13:45:00"/>
    <d v="2025-01-02T13:45:00"/>
    <x v="22"/>
    <n v="1.38"/>
    <n v="1000000000"/>
    <n v="1"/>
    <n v="1"/>
    <n v="1000000000"/>
    <n v="1"/>
    <n v="1"/>
  </r>
  <r>
    <x v="68"/>
    <x v="1"/>
    <s v="KHR"/>
    <x v="7"/>
    <d v="2024-07-04T13:45:00"/>
    <d v="2025-07-03T13:45:00"/>
    <x v="22"/>
    <n v="1.4"/>
    <m/>
    <m/>
    <m/>
    <m/>
    <m/>
    <m/>
  </r>
  <r>
    <x v="68"/>
    <x v="1"/>
    <s v="USD"/>
    <x v="2"/>
    <d v="2024-07-04T13:45:00"/>
    <d v="2024-07-11T13:45:00"/>
    <x v="51"/>
    <m/>
    <m/>
    <m/>
    <m/>
    <m/>
    <m/>
    <m/>
  </r>
  <r>
    <x v="68"/>
    <x v="1"/>
    <s v="USD"/>
    <x v="3"/>
    <d v="2024-07-04T13:45:00"/>
    <d v="2024-07-18T13:45:00"/>
    <x v="51"/>
    <m/>
    <m/>
    <m/>
    <m/>
    <m/>
    <m/>
    <m/>
  </r>
  <r>
    <x v="68"/>
    <x v="1"/>
    <s v="USD"/>
    <x v="4"/>
    <d v="2024-07-04T13:45:00"/>
    <d v="2024-08-01T13:45:00"/>
    <x v="51"/>
    <m/>
    <m/>
    <m/>
    <m/>
    <m/>
    <m/>
    <m/>
  </r>
  <r>
    <x v="68"/>
    <x v="1"/>
    <s v="USD"/>
    <x v="5"/>
    <d v="2024-07-04T13:45:00"/>
    <d v="2024-10-03T13:45:00"/>
    <x v="27"/>
    <n v="1.1200000000000001"/>
    <n v="66540000"/>
    <n v="1.05"/>
    <n v="1.1000000000000001"/>
    <n v="40000000"/>
    <n v="1.0900000000000001"/>
    <n v="1.0774571686203791"/>
  </r>
  <r>
    <x v="68"/>
    <x v="1"/>
    <s v="USD"/>
    <x v="6"/>
    <d v="2024-07-04T13:45:00"/>
    <d v="2025-01-02T13:45:00"/>
    <x v="45"/>
    <n v="1.1599999999999999"/>
    <n v="6000000"/>
    <n v="0.9"/>
    <n v="0.9"/>
    <n v="6000000"/>
    <n v="0.9"/>
    <n v="0.9"/>
  </r>
  <r>
    <x v="68"/>
    <x v="1"/>
    <s v="USD"/>
    <x v="7"/>
    <d v="2024-07-04T13:45:00"/>
    <d v="2025-07-03T13:45:00"/>
    <x v="34"/>
    <n v="1.18"/>
    <m/>
    <m/>
    <m/>
    <m/>
    <m/>
    <m/>
  </r>
  <r>
    <x v="69"/>
    <x v="1"/>
    <s v="KHR"/>
    <x v="2"/>
    <d v="2024-07-11T01:45:00"/>
    <d v="2024-07-18T01:45:00"/>
    <x v="55"/>
    <n v="0.5"/>
    <n v="593000000000"/>
    <n v="0.4"/>
    <n v="0.5"/>
    <n v="593000000000"/>
    <n v="0.5"/>
    <n v="0.45910623946037099"/>
  </r>
  <r>
    <x v="69"/>
    <x v="1"/>
    <s v="KHR"/>
    <x v="3"/>
    <d v="2024-07-11T01:45:00"/>
    <d v="2024-07-25T01:45:00"/>
    <x v="51"/>
    <m/>
    <m/>
    <m/>
    <m/>
    <m/>
    <m/>
    <m/>
  </r>
  <r>
    <x v="69"/>
    <x v="1"/>
    <s v="KHR"/>
    <x v="4"/>
    <d v="2024-07-11T01:45:00"/>
    <d v="2024-08-08T01:45:00"/>
    <x v="51"/>
    <m/>
    <m/>
    <m/>
    <m/>
    <m/>
    <m/>
    <m/>
  </r>
  <r>
    <x v="69"/>
    <x v="1"/>
    <s v="KHR"/>
    <x v="5"/>
    <d v="2024-07-11T01:45:00"/>
    <d v="2024-10-10T01:45:00"/>
    <x v="29"/>
    <n v="1.33"/>
    <n v="98280000000"/>
    <n v="1.1000000000000001"/>
    <n v="1.33"/>
    <n v="50000000000"/>
    <n v="1.33"/>
    <n v="1.302665852665853"/>
  </r>
  <r>
    <x v="69"/>
    <x v="1"/>
    <s v="KHR"/>
    <x v="6"/>
    <d v="2024-07-11T01:45:00"/>
    <d v="2025-01-09T01:45:00"/>
    <x v="22"/>
    <n v="1.38"/>
    <m/>
    <m/>
    <m/>
    <m/>
    <m/>
    <m/>
  </r>
  <r>
    <x v="69"/>
    <x v="1"/>
    <s v="KHR"/>
    <x v="7"/>
    <d v="2024-07-11T01:45:00"/>
    <d v="2025-07-10T01:45:00"/>
    <x v="22"/>
    <n v="1.4"/>
    <m/>
    <m/>
    <m/>
    <m/>
    <m/>
    <m/>
  </r>
  <r>
    <x v="69"/>
    <x v="1"/>
    <s v="USD"/>
    <x v="2"/>
    <d v="2024-07-11T01:45:00"/>
    <d v="2024-07-18T01:45:00"/>
    <x v="51"/>
    <m/>
    <m/>
    <m/>
    <m/>
    <m/>
    <m/>
    <m/>
  </r>
  <r>
    <x v="69"/>
    <x v="1"/>
    <s v="USD"/>
    <x v="3"/>
    <d v="2024-07-11T01:45:00"/>
    <d v="2024-07-25T01:45:00"/>
    <x v="51"/>
    <m/>
    <m/>
    <m/>
    <m/>
    <m/>
    <m/>
    <m/>
  </r>
  <r>
    <x v="69"/>
    <x v="1"/>
    <s v="USD"/>
    <x v="4"/>
    <d v="2024-07-11T01:45:00"/>
    <d v="2024-08-08T01:45:00"/>
    <x v="51"/>
    <m/>
    <m/>
    <m/>
    <m/>
    <m/>
    <m/>
    <m/>
  </r>
  <r>
    <x v="69"/>
    <x v="1"/>
    <s v="USD"/>
    <x v="5"/>
    <d v="2024-07-11T01:45:00"/>
    <d v="2024-10-10T01:45:00"/>
    <x v="15"/>
    <n v="1.1200000000000001"/>
    <n v="70180000"/>
    <n v="1"/>
    <n v="1.1000000000000001"/>
    <n v="50000000"/>
    <n v="1.0900000000000001"/>
    <n v="1.08481903676261"/>
  </r>
  <r>
    <x v="69"/>
    <x v="1"/>
    <s v="USD"/>
    <x v="6"/>
    <d v="2024-07-11T01:45:00"/>
    <d v="2025-01-09T01:45:00"/>
    <x v="45"/>
    <n v="1.1599999999999999"/>
    <n v="5000000"/>
    <n v="1.1499999999999999"/>
    <n v="1.1499999999999999"/>
    <n v="5000000"/>
    <n v="1.0900000000000001"/>
    <n v="1.1499999999999999"/>
  </r>
  <r>
    <x v="69"/>
    <x v="1"/>
    <s v="USD"/>
    <x v="7"/>
    <d v="2024-07-11T01:45:00"/>
    <d v="2025-07-10T01:45:00"/>
    <x v="17"/>
    <n v="1.18"/>
    <m/>
    <m/>
    <m/>
    <m/>
    <m/>
    <m/>
  </r>
  <r>
    <x v="70"/>
    <x v="1"/>
    <s v="KHR"/>
    <x v="2"/>
    <d v="2024-07-18T13:45:00"/>
    <d v="2024-07-25T13:45:00"/>
    <x v="55"/>
    <n v="0.75"/>
    <n v="601000000000"/>
    <n v="0.7"/>
    <n v="0.75"/>
    <n v="601000000000"/>
    <n v="0.75"/>
    <n v="0.7250415973377704"/>
  </r>
  <r>
    <x v="70"/>
    <x v="1"/>
    <s v="KHR"/>
    <x v="3"/>
    <d v="2024-07-18T13:45:00"/>
    <d v="2024-08-01T13:45:00"/>
    <x v="51"/>
    <m/>
    <m/>
    <m/>
    <m/>
    <m/>
    <m/>
    <m/>
  </r>
  <r>
    <x v="70"/>
    <x v="1"/>
    <s v="KHR"/>
    <x v="4"/>
    <d v="2024-07-18T13:45:00"/>
    <d v="2024-08-15T13:45:00"/>
    <x v="51"/>
    <m/>
    <m/>
    <m/>
    <m/>
    <m/>
    <m/>
    <m/>
  </r>
  <r>
    <x v="70"/>
    <x v="1"/>
    <s v="KHR"/>
    <x v="5"/>
    <d v="2024-07-18T13:45:00"/>
    <d v="2024-10-17T13:45:00"/>
    <x v="32"/>
    <n v="1.33"/>
    <n v="140000000000"/>
    <n v="1.23"/>
    <n v="1.32"/>
    <n v="100000000000"/>
    <n v="1.23"/>
    <n v="1.255714285714286"/>
  </r>
  <r>
    <x v="70"/>
    <x v="1"/>
    <s v="KHR"/>
    <x v="6"/>
    <d v="2024-07-18T13:45:00"/>
    <d v="2025-01-16T13:45:00"/>
    <x v="22"/>
    <n v="1.38"/>
    <n v="200000000"/>
    <n v="0.5"/>
    <n v="0.5"/>
    <n v="200000000"/>
    <n v="0.5"/>
    <n v="0.5"/>
  </r>
  <r>
    <x v="70"/>
    <x v="1"/>
    <s v="KHR"/>
    <x v="7"/>
    <d v="2024-07-18T13:45:00"/>
    <d v="2025-07-17T13:45:00"/>
    <x v="22"/>
    <n v="1.4"/>
    <m/>
    <m/>
    <m/>
    <m/>
    <m/>
    <m/>
  </r>
  <r>
    <x v="70"/>
    <x v="1"/>
    <s v="USD"/>
    <x v="2"/>
    <d v="2024-07-18T13:45:00"/>
    <d v="2024-07-25T13:45:00"/>
    <x v="51"/>
    <m/>
    <m/>
    <m/>
    <m/>
    <m/>
    <m/>
    <m/>
  </r>
  <r>
    <x v="70"/>
    <x v="1"/>
    <s v="USD"/>
    <x v="3"/>
    <d v="2024-07-18T13:45:00"/>
    <d v="2024-08-01T13:45:00"/>
    <x v="51"/>
    <m/>
    <m/>
    <m/>
    <m/>
    <m/>
    <m/>
    <m/>
  </r>
  <r>
    <x v="70"/>
    <x v="1"/>
    <s v="USD"/>
    <x v="4"/>
    <d v="2024-07-18T13:45:00"/>
    <d v="2024-08-15T13:45:00"/>
    <x v="51"/>
    <m/>
    <m/>
    <m/>
    <m/>
    <m/>
    <m/>
    <m/>
  </r>
  <r>
    <x v="70"/>
    <x v="1"/>
    <s v="USD"/>
    <x v="5"/>
    <d v="2024-07-18T13:45:00"/>
    <d v="2024-10-17T13:45:00"/>
    <x v="15"/>
    <n v="1.1200000000000001"/>
    <n v="87550000"/>
    <n v="1"/>
    <n v="1.0900000000000001"/>
    <n v="50000000"/>
    <n v="1.0900000000000001"/>
    <n v="1.07367218732153"/>
  </r>
  <r>
    <x v="70"/>
    <x v="1"/>
    <s v="USD"/>
    <x v="6"/>
    <d v="2024-07-18T13:45:00"/>
    <d v="2025-01-16T13:45:00"/>
    <x v="34"/>
    <n v="1.1599999999999999"/>
    <n v="50000"/>
    <n v="0.45"/>
    <n v="0.45"/>
    <n v="50000"/>
    <n v="0.45"/>
    <n v="0.45"/>
  </r>
  <r>
    <x v="70"/>
    <x v="1"/>
    <s v="USD"/>
    <x v="7"/>
    <d v="2024-07-18T13:45:00"/>
    <d v="2025-07-17T13:45:00"/>
    <x v="17"/>
    <n v="1.18"/>
    <m/>
    <m/>
    <m/>
    <m/>
    <m/>
    <m/>
  </r>
  <r>
    <x v="71"/>
    <x v="1"/>
    <s v="KHR"/>
    <x v="2"/>
    <d v="2024-07-25T13:45:00"/>
    <d v="2024-08-01T13:45:00"/>
    <x v="55"/>
    <n v="0.75"/>
    <n v="383000000000"/>
    <n v="0.7"/>
    <n v="0.75"/>
    <n v="383000000000"/>
    <n v="0.75"/>
    <n v="0.72845953002610964"/>
  </r>
  <r>
    <x v="71"/>
    <x v="1"/>
    <s v="KHR"/>
    <x v="3"/>
    <d v="2024-07-25T13:45:00"/>
    <d v="2024-08-08T13:45:00"/>
    <x v="51"/>
    <m/>
    <m/>
    <m/>
    <m/>
    <m/>
    <m/>
    <m/>
  </r>
  <r>
    <x v="71"/>
    <x v="1"/>
    <s v="KHR"/>
    <x v="4"/>
    <d v="2024-07-25T13:45:00"/>
    <d v="2024-08-22T13:45:00"/>
    <x v="51"/>
    <m/>
    <m/>
    <m/>
    <m/>
    <m/>
    <m/>
    <m/>
  </r>
  <r>
    <x v="71"/>
    <x v="1"/>
    <s v="KHR"/>
    <x v="5"/>
    <d v="2024-07-25T13:45:00"/>
    <d v="2024-10-24T13:45:00"/>
    <x v="56"/>
    <n v="1.33"/>
    <n v="140200000000"/>
    <n v="1.1000000000000001"/>
    <n v="1.23"/>
    <n v="140000000000"/>
    <n v="1.23"/>
    <n v="1.22981455064194"/>
  </r>
  <r>
    <x v="71"/>
    <x v="1"/>
    <s v="KHR"/>
    <x v="6"/>
    <d v="2024-07-25T13:45:00"/>
    <d v="2025-01-23T13:45:00"/>
    <x v="30"/>
    <n v="1.38"/>
    <n v="1000000000"/>
    <n v="0.8"/>
    <n v="0.8"/>
    <n v="1000000000"/>
    <n v="0.8"/>
    <n v="0.8"/>
  </r>
  <r>
    <x v="71"/>
    <x v="1"/>
    <s v="KHR"/>
    <x v="7"/>
    <d v="2024-07-25T13:45:00"/>
    <d v="2025-07-24T13:45:00"/>
    <x v="13"/>
    <n v="1.4"/>
    <n v="600000000"/>
    <n v="1.3"/>
    <n v="1.4"/>
    <n v="600000000"/>
    <n v="1.4"/>
    <n v="1.3666666666666669"/>
  </r>
  <r>
    <x v="71"/>
    <x v="0"/>
    <s v="KHR"/>
    <x v="9"/>
    <d v="2024-07-26T00:00:00"/>
    <d v="2029-07-26T00:00:00"/>
    <x v="0"/>
    <n v="5"/>
    <n v="30000000000"/>
    <n v="5"/>
    <n v="6"/>
    <n v="10000000000"/>
    <s v="-"/>
    <n v="5.5"/>
  </r>
  <r>
    <x v="71"/>
    <x v="1"/>
    <s v="USD"/>
    <x v="2"/>
    <d v="2024-07-25T13:45:00"/>
    <d v="2024-08-01T13:45:00"/>
    <x v="51"/>
    <m/>
    <m/>
    <m/>
    <m/>
    <m/>
    <m/>
    <m/>
  </r>
  <r>
    <x v="71"/>
    <x v="1"/>
    <s v="USD"/>
    <x v="3"/>
    <d v="2024-07-25T13:45:00"/>
    <d v="2024-08-08T13:45:00"/>
    <x v="51"/>
    <m/>
    <m/>
    <m/>
    <m/>
    <m/>
    <m/>
    <m/>
  </r>
  <r>
    <x v="71"/>
    <x v="1"/>
    <s v="USD"/>
    <x v="4"/>
    <d v="2024-07-25T13:45:00"/>
    <d v="2024-08-22T13:45:00"/>
    <x v="51"/>
    <m/>
    <m/>
    <m/>
    <m/>
    <m/>
    <m/>
    <m/>
  </r>
  <r>
    <x v="71"/>
    <x v="1"/>
    <s v="USD"/>
    <x v="5"/>
    <d v="2024-07-25T13:45:00"/>
    <d v="2024-10-24T13:45:00"/>
    <x v="15"/>
    <n v="1.1200000000000001"/>
    <n v="74778000"/>
    <n v="1.07"/>
    <n v="1.1000000000000001"/>
    <n v="50000000"/>
    <n v="1.0900000000000001"/>
    <n v="1.082209473374522"/>
  </r>
  <r>
    <x v="71"/>
    <x v="1"/>
    <s v="USD"/>
    <x v="6"/>
    <d v="2024-07-25T13:45:00"/>
    <d v="2025-01-23T13:45:00"/>
    <x v="34"/>
    <n v="1.1599999999999999"/>
    <n v="350000"/>
    <n v="0.8"/>
    <n v="0.8"/>
    <n v="350000"/>
    <n v="0.8"/>
    <n v="0.8"/>
  </r>
  <r>
    <x v="71"/>
    <x v="1"/>
    <s v="USD"/>
    <x v="7"/>
    <d v="2024-07-25T13:45:00"/>
    <d v="2025-07-24T13:45:00"/>
    <x v="17"/>
    <n v="1.18"/>
    <n v="750000"/>
    <n v="1.06"/>
    <n v="1.18"/>
    <n v="750000"/>
    <n v="1.18"/>
    <n v="1.1719999999999999"/>
  </r>
  <r>
    <x v="72"/>
    <x v="1"/>
    <s v="KHR"/>
    <x v="2"/>
    <d v="2024-08-01T13:45:00"/>
    <d v="2024-08-08T13:45:00"/>
    <x v="55"/>
    <n v="0.75"/>
    <n v="421000000000"/>
    <n v="0.7"/>
    <n v="0.75"/>
    <n v="421000000000"/>
    <n v="0.75"/>
    <n v="0.73218527315914494"/>
  </r>
  <r>
    <x v="72"/>
    <x v="1"/>
    <s v="KHR"/>
    <x v="3"/>
    <d v="2024-08-01T13:45:00"/>
    <d v="2024-08-15T13:45:00"/>
    <x v="51"/>
    <m/>
    <m/>
    <m/>
    <m/>
    <m/>
    <m/>
    <m/>
  </r>
  <r>
    <x v="72"/>
    <x v="1"/>
    <s v="KHR"/>
    <x v="4"/>
    <d v="2024-08-01T13:45:00"/>
    <d v="2024-08-29T13:45:00"/>
    <x v="51"/>
    <m/>
    <m/>
    <m/>
    <m/>
    <m/>
    <m/>
    <m/>
  </r>
  <r>
    <x v="72"/>
    <x v="1"/>
    <s v="KHR"/>
    <x v="5"/>
    <d v="2024-08-01T13:45:00"/>
    <d v="2024-10-31T13:45:00"/>
    <x v="56"/>
    <n v="1.33"/>
    <n v="101200000000"/>
    <n v="0.9"/>
    <n v="1.23"/>
    <n v="101200000000"/>
    <n v="1.23"/>
    <n v="1.226482213438735"/>
  </r>
  <r>
    <x v="72"/>
    <x v="1"/>
    <s v="KHR"/>
    <x v="6"/>
    <d v="2024-08-01T13:45:00"/>
    <d v="2025-01-30T13:45:00"/>
    <x v="30"/>
    <n v="1.38"/>
    <m/>
    <m/>
    <m/>
    <m/>
    <m/>
    <m/>
  </r>
  <r>
    <x v="72"/>
    <x v="1"/>
    <s v="KHR"/>
    <x v="7"/>
    <d v="2024-08-01T13:45:00"/>
    <d v="2025-07-31T13:45:00"/>
    <x v="13"/>
    <n v="1.4"/>
    <m/>
    <m/>
    <m/>
    <m/>
    <m/>
    <m/>
  </r>
  <r>
    <x v="72"/>
    <x v="1"/>
    <s v="USD"/>
    <x v="2"/>
    <d v="2024-08-01T13:45:00"/>
    <d v="2024-08-08T13:45:00"/>
    <x v="51"/>
    <m/>
    <m/>
    <m/>
    <m/>
    <m/>
    <m/>
    <m/>
  </r>
  <r>
    <x v="72"/>
    <x v="1"/>
    <s v="USD"/>
    <x v="3"/>
    <d v="2024-08-01T13:45:00"/>
    <d v="2024-08-15T13:45:00"/>
    <x v="51"/>
    <m/>
    <m/>
    <m/>
    <m/>
    <m/>
    <m/>
    <m/>
  </r>
  <r>
    <x v="72"/>
    <x v="1"/>
    <s v="USD"/>
    <x v="4"/>
    <d v="2024-08-01T13:45:00"/>
    <d v="2024-08-29T13:45:00"/>
    <x v="51"/>
    <m/>
    <m/>
    <m/>
    <m/>
    <m/>
    <m/>
    <m/>
  </r>
  <r>
    <x v="72"/>
    <x v="1"/>
    <s v="USD"/>
    <x v="5"/>
    <d v="2024-08-01T13:45:00"/>
    <d v="2024-10-31T13:45:00"/>
    <x v="15"/>
    <n v="1.1200000000000001"/>
    <n v="89504000"/>
    <n v="0.6"/>
    <n v="1.1000000000000001"/>
    <n v="50000000"/>
    <n v="1.0900000000000001"/>
    <n v="1.0541875223453701"/>
  </r>
  <r>
    <x v="72"/>
    <x v="1"/>
    <s v="USD"/>
    <x v="6"/>
    <d v="2024-08-01T13:45:00"/>
    <d v="2025-01-30T13:45:00"/>
    <x v="34"/>
    <n v="1.1599999999999999"/>
    <m/>
    <m/>
    <m/>
    <m/>
    <m/>
    <m/>
  </r>
  <r>
    <x v="72"/>
    <x v="1"/>
    <s v="USD"/>
    <x v="7"/>
    <d v="2024-08-01T13:45:00"/>
    <d v="2025-07-31T13:45:00"/>
    <x v="17"/>
    <n v="1.18"/>
    <n v="300000"/>
    <n v="1.1499999999999999"/>
    <n v="1.1499999999999999"/>
    <n v="300000"/>
    <n v="1.1499999999999999"/>
    <n v="1.1499999999999999"/>
  </r>
  <r>
    <x v="73"/>
    <x v="1"/>
    <s v="KHR"/>
    <x v="2"/>
    <d v="2024-08-08T13:45:00"/>
    <d v="2024-08-15T13:45:00"/>
    <x v="55"/>
    <n v="0.75"/>
    <n v="601000000000"/>
    <n v="0.7"/>
    <n v="0.75"/>
    <n v="601000000000"/>
    <n v="0.75"/>
    <n v="0.7375207986688852"/>
  </r>
  <r>
    <x v="73"/>
    <x v="1"/>
    <s v="KHR"/>
    <x v="3"/>
    <d v="2024-08-08T13:45:00"/>
    <d v="2024-08-22T13:45:00"/>
    <x v="51"/>
    <m/>
    <m/>
    <m/>
    <m/>
    <m/>
    <m/>
    <m/>
  </r>
  <r>
    <x v="73"/>
    <x v="1"/>
    <s v="KHR"/>
    <x v="4"/>
    <d v="2024-08-08T13:45:00"/>
    <d v="2024-09-05T13:45:00"/>
    <x v="51"/>
    <m/>
    <m/>
    <m/>
    <m/>
    <m/>
    <m/>
    <m/>
  </r>
  <r>
    <x v="73"/>
    <x v="1"/>
    <s v="KHR"/>
    <x v="5"/>
    <d v="2024-08-08T13:45:00"/>
    <d v="2024-11-07T13:45:00"/>
    <x v="56"/>
    <n v="1.33"/>
    <n v="145825000000"/>
    <n v="0.9"/>
    <n v="1.23"/>
    <n v="140000000000"/>
    <n v="1.23"/>
    <n v="1.216818103891651"/>
  </r>
  <r>
    <x v="73"/>
    <x v="1"/>
    <s v="KHR"/>
    <x v="6"/>
    <d v="2024-08-08T13:45:00"/>
    <d v="2025-02-06T13:45:00"/>
    <x v="30"/>
    <n v="1.38"/>
    <m/>
    <m/>
    <m/>
    <m/>
    <m/>
    <m/>
  </r>
  <r>
    <x v="73"/>
    <x v="1"/>
    <s v="KHR"/>
    <x v="7"/>
    <d v="2024-08-08T13:45:00"/>
    <d v="2025-08-07T13:45:00"/>
    <x v="13"/>
    <n v="1.4"/>
    <m/>
    <m/>
    <m/>
    <m/>
    <m/>
    <m/>
  </r>
  <r>
    <x v="73"/>
    <x v="1"/>
    <s v="USD"/>
    <x v="2"/>
    <d v="2024-08-08T13:45:00"/>
    <d v="2024-08-15T13:45:00"/>
    <x v="51"/>
    <m/>
    <m/>
    <m/>
    <m/>
    <m/>
    <m/>
    <m/>
  </r>
  <r>
    <x v="73"/>
    <x v="1"/>
    <s v="USD"/>
    <x v="3"/>
    <d v="2024-08-08T13:45:00"/>
    <d v="2024-08-22T13:45:00"/>
    <x v="51"/>
    <m/>
    <m/>
    <m/>
    <m/>
    <m/>
    <m/>
    <m/>
  </r>
  <r>
    <x v="73"/>
    <x v="1"/>
    <s v="USD"/>
    <x v="4"/>
    <d v="2024-08-08T13:45:00"/>
    <d v="2024-09-05T13:45:00"/>
    <x v="51"/>
    <m/>
    <m/>
    <m/>
    <m/>
    <m/>
    <m/>
    <m/>
  </r>
  <r>
    <x v="73"/>
    <x v="1"/>
    <s v="USD"/>
    <x v="5"/>
    <d v="2024-08-08T13:45:00"/>
    <d v="2024-11-07T13:45:00"/>
    <x v="15"/>
    <n v="1.1200000000000001"/>
    <n v="98960000"/>
    <n v="0.5"/>
    <n v="1.1000000000000001"/>
    <n v="50000000"/>
    <n v="1.0900000000000001"/>
    <n v="1.064894907033145"/>
  </r>
  <r>
    <x v="73"/>
    <x v="1"/>
    <s v="USD"/>
    <x v="6"/>
    <d v="2024-08-08T13:45:00"/>
    <d v="2025-02-06T13:45:00"/>
    <x v="34"/>
    <n v="1.1599999999999999"/>
    <m/>
    <m/>
    <m/>
    <m/>
    <m/>
    <m/>
  </r>
  <r>
    <x v="73"/>
    <x v="1"/>
    <s v="USD"/>
    <x v="7"/>
    <d v="2024-08-08T13:45:00"/>
    <d v="2025-08-07T13:45:00"/>
    <x v="17"/>
    <n v="1.18"/>
    <n v="20000000"/>
    <n v="1.18"/>
    <n v="1.18"/>
    <n v="20000000"/>
    <n v="1.18"/>
    <n v="1.18"/>
  </r>
  <r>
    <x v="74"/>
    <x v="1"/>
    <s v="KHR"/>
    <x v="2"/>
    <d v="2024-08-15T13:45:00"/>
    <d v="2024-08-22T13:45:00"/>
    <x v="55"/>
    <n v="0.75"/>
    <n v="575000000000"/>
    <n v="0.7"/>
    <n v="0.75"/>
    <n v="575000000000"/>
    <n v="0.75"/>
    <n v="0.73834782608695648"/>
  </r>
  <r>
    <x v="74"/>
    <x v="1"/>
    <s v="KHR"/>
    <x v="3"/>
    <d v="2024-08-15T13:45:00"/>
    <d v="2024-08-29T13:45:00"/>
    <x v="51"/>
    <m/>
    <m/>
    <m/>
    <m/>
    <m/>
    <m/>
    <m/>
  </r>
  <r>
    <x v="74"/>
    <x v="1"/>
    <s v="KHR"/>
    <x v="4"/>
    <d v="2024-08-15T13:45:00"/>
    <d v="2024-09-12T13:45:00"/>
    <x v="51"/>
    <m/>
    <m/>
    <m/>
    <m/>
    <m/>
    <m/>
    <m/>
  </r>
  <r>
    <x v="74"/>
    <x v="1"/>
    <s v="KHR"/>
    <x v="5"/>
    <d v="2024-08-15T13:45:00"/>
    <d v="2024-11-14T13:45:00"/>
    <x v="56"/>
    <n v="1.33"/>
    <n v="140000000000"/>
    <n v="1.28"/>
    <n v="1.28"/>
    <n v="140000000000"/>
    <n v="1.28"/>
    <n v="1.28"/>
  </r>
  <r>
    <x v="74"/>
    <x v="1"/>
    <s v="KHR"/>
    <x v="6"/>
    <d v="2024-08-15T13:45:00"/>
    <d v="2025-02-13T13:45:00"/>
    <x v="30"/>
    <n v="1.38"/>
    <m/>
    <m/>
    <m/>
    <m/>
    <m/>
    <m/>
  </r>
  <r>
    <x v="74"/>
    <x v="1"/>
    <s v="KHR"/>
    <x v="7"/>
    <d v="2024-08-15T13:45:00"/>
    <d v="2025-08-14T13:45:00"/>
    <x v="13"/>
    <n v="1.4"/>
    <m/>
    <m/>
    <m/>
    <m/>
    <m/>
    <m/>
  </r>
  <r>
    <x v="74"/>
    <x v="1"/>
    <s v="USD"/>
    <x v="2"/>
    <d v="2024-08-15T13:45:00"/>
    <d v="2024-08-22T13:45:00"/>
    <x v="51"/>
    <m/>
    <m/>
    <m/>
    <m/>
    <m/>
    <m/>
    <m/>
  </r>
  <r>
    <x v="74"/>
    <x v="1"/>
    <s v="USD"/>
    <x v="3"/>
    <d v="2024-08-15T13:45:00"/>
    <d v="2024-08-29T13:45:00"/>
    <x v="51"/>
    <m/>
    <m/>
    <m/>
    <m/>
    <m/>
    <m/>
    <m/>
  </r>
  <r>
    <x v="74"/>
    <x v="1"/>
    <s v="USD"/>
    <x v="4"/>
    <d v="2024-08-15T13:45:00"/>
    <d v="2024-09-12T13:45:00"/>
    <x v="51"/>
    <m/>
    <m/>
    <m/>
    <m/>
    <m/>
    <m/>
    <m/>
  </r>
  <r>
    <x v="74"/>
    <x v="1"/>
    <s v="USD"/>
    <x v="5"/>
    <d v="2024-08-15T13:45:00"/>
    <d v="2024-11-14T13:45:00"/>
    <x v="15"/>
    <n v="1.1200000000000001"/>
    <n v="95155000"/>
    <n v="0.5"/>
    <n v="1.0900000000000001"/>
    <n v="50000000"/>
    <n v="1.08"/>
    <n v="1.0503757028006939"/>
  </r>
  <r>
    <x v="74"/>
    <x v="1"/>
    <s v="USD"/>
    <x v="6"/>
    <d v="2024-08-15T13:45:00"/>
    <d v="2025-02-13T13:45:00"/>
    <x v="34"/>
    <n v="1.1599999999999999"/>
    <m/>
    <m/>
    <m/>
    <m/>
    <m/>
    <m/>
  </r>
  <r>
    <x v="74"/>
    <x v="1"/>
    <s v="USD"/>
    <x v="7"/>
    <d v="2024-08-15T13:45:00"/>
    <d v="2025-08-14T13:45:00"/>
    <x v="17"/>
    <n v="1.18"/>
    <m/>
    <m/>
    <m/>
    <m/>
    <m/>
    <m/>
  </r>
  <r>
    <x v="75"/>
    <x v="1"/>
    <s v="KHR"/>
    <x v="2"/>
    <d v="2024-08-22T13:45:00"/>
    <d v="2024-08-29T13:45:00"/>
    <x v="55"/>
    <n v="0.75"/>
    <n v="346000000000"/>
    <n v="0.7"/>
    <n v="0.75"/>
    <n v="346000000000"/>
    <n v="0.75"/>
    <n v="0.73627167630057799"/>
  </r>
  <r>
    <x v="75"/>
    <x v="1"/>
    <s v="KHR"/>
    <x v="3"/>
    <d v="2024-08-22T13:45:00"/>
    <d v="2024-09-05T13:45:00"/>
    <x v="51"/>
    <m/>
    <m/>
    <m/>
    <m/>
    <m/>
    <m/>
    <m/>
  </r>
  <r>
    <x v="75"/>
    <x v="1"/>
    <s v="KHR"/>
    <x v="4"/>
    <d v="2024-08-22T13:45:00"/>
    <d v="2024-09-19T13:45:00"/>
    <x v="51"/>
    <m/>
    <m/>
    <m/>
    <m/>
    <m/>
    <m/>
    <m/>
  </r>
  <r>
    <x v="75"/>
    <x v="1"/>
    <s v="KHR"/>
    <x v="5"/>
    <d v="2024-08-22T13:45:00"/>
    <d v="2024-11-21T13:45:00"/>
    <x v="56"/>
    <n v="1.33"/>
    <n v="109650000000"/>
    <n v="0"/>
    <n v="1.28"/>
    <n v="109650000000"/>
    <n v="1.28"/>
    <n v="1.245052439580483"/>
  </r>
  <r>
    <x v="75"/>
    <x v="1"/>
    <s v="KHR"/>
    <x v="6"/>
    <d v="2024-08-22T13:45:00"/>
    <d v="2025-02-20T13:45:00"/>
    <x v="30"/>
    <n v="1.38"/>
    <m/>
    <m/>
    <m/>
    <m/>
    <m/>
    <m/>
  </r>
  <r>
    <x v="75"/>
    <x v="1"/>
    <s v="KHR"/>
    <x v="7"/>
    <d v="2024-08-22T13:45:00"/>
    <d v="2025-08-21T13:45:00"/>
    <x v="13"/>
    <n v="1.4"/>
    <m/>
    <m/>
    <m/>
    <m/>
    <m/>
    <m/>
  </r>
  <r>
    <x v="75"/>
    <x v="0"/>
    <s v="KHR"/>
    <x v="10"/>
    <d v="2024-08-23T00:00:00"/>
    <m/>
    <x v="0"/>
    <m/>
    <m/>
    <m/>
    <m/>
    <m/>
    <s v="-"/>
    <m/>
  </r>
  <r>
    <x v="75"/>
    <x v="1"/>
    <s v="USD"/>
    <x v="2"/>
    <d v="2024-08-22T13:45:00"/>
    <d v="2024-08-29T13:45:00"/>
    <x v="51"/>
    <m/>
    <m/>
    <m/>
    <m/>
    <m/>
    <m/>
    <m/>
  </r>
  <r>
    <x v="75"/>
    <x v="1"/>
    <s v="USD"/>
    <x v="3"/>
    <d v="2024-08-22T13:45:00"/>
    <d v="2024-09-05T13:45:00"/>
    <x v="51"/>
    <m/>
    <m/>
    <m/>
    <m/>
    <m/>
    <m/>
    <m/>
  </r>
  <r>
    <x v="75"/>
    <x v="1"/>
    <s v="USD"/>
    <x v="4"/>
    <d v="2024-08-22T13:45:00"/>
    <d v="2024-09-19T13:45:00"/>
    <x v="51"/>
    <m/>
    <m/>
    <m/>
    <m/>
    <m/>
    <m/>
    <m/>
  </r>
  <r>
    <x v="75"/>
    <x v="1"/>
    <s v="USD"/>
    <x v="5"/>
    <d v="2024-08-22T13:45:00"/>
    <d v="2024-11-21T13:45:00"/>
    <x v="15"/>
    <n v="1.1200000000000001"/>
    <n v="135700000"/>
    <n v="1.08"/>
    <n v="1.08"/>
    <n v="50000000"/>
    <n v="1.07"/>
    <n v="0.91414885777450261"/>
  </r>
  <r>
    <x v="75"/>
    <x v="1"/>
    <s v="USD"/>
    <x v="6"/>
    <d v="2024-08-22T13:45:00"/>
    <d v="2025-02-20T13:45:00"/>
    <x v="34"/>
    <n v="1.1599999999999999"/>
    <n v="7750000"/>
    <n v="1.1599999999999999"/>
    <n v="1.1599999999999999"/>
    <n v="7750000"/>
    <n v="1.1599999999999999"/>
    <n v="1.1599999999999999"/>
  </r>
  <r>
    <x v="75"/>
    <x v="1"/>
    <s v="USD"/>
    <x v="7"/>
    <d v="2024-08-22T13:45:00"/>
    <d v="2025-08-21T13:45:00"/>
    <x v="17"/>
    <n v="1.18"/>
    <m/>
    <m/>
    <m/>
    <m/>
    <m/>
    <m/>
  </r>
  <r>
    <x v="76"/>
    <x v="1"/>
    <s v="KHR"/>
    <x v="2"/>
    <d v="2024-08-29T13:45:00"/>
    <d v="2024-09-05T13:45:00"/>
    <x v="55"/>
    <n v="0.75"/>
    <n v="283000000000"/>
    <n v="0.7"/>
    <n v="0.75"/>
    <n v="283000000000"/>
    <n v="0.75"/>
    <n v="0.74240282685512371"/>
  </r>
  <r>
    <x v="76"/>
    <x v="1"/>
    <s v="KHR"/>
    <x v="3"/>
    <d v="2024-08-29T13:45:00"/>
    <d v="2024-09-12T13:45:00"/>
    <x v="51"/>
    <m/>
    <m/>
    <m/>
    <m/>
    <m/>
    <m/>
    <m/>
  </r>
  <r>
    <x v="76"/>
    <x v="1"/>
    <s v="KHR"/>
    <x v="4"/>
    <d v="2024-08-29T13:45:00"/>
    <d v="2024-09-26T13:45:00"/>
    <x v="51"/>
    <m/>
    <m/>
    <m/>
    <m/>
    <m/>
    <m/>
    <m/>
  </r>
  <r>
    <x v="76"/>
    <x v="1"/>
    <s v="KHR"/>
    <x v="5"/>
    <d v="2024-08-29T13:45:00"/>
    <d v="2024-11-28T13:45:00"/>
    <x v="56"/>
    <n v="1.33"/>
    <m/>
    <m/>
    <m/>
    <m/>
    <m/>
    <m/>
  </r>
  <r>
    <x v="76"/>
    <x v="1"/>
    <s v="KHR"/>
    <x v="6"/>
    <d v="2024-08-29T13:45:00"/>
    <d v="2025-02-27T13:45:00"/>
    <x v="30"/>
    <n v="1.38"/>
    <m/>
    <m/>
    <m/>
    <m/>
    <m/>
    <m/>
  </r>
  <r>
    <x v="76"/>
    <x v="1"/>
    <s v="KHR"/>
    <x v="7"/>
    <d v="2024-08-29T13:45:00"/>
    <d v="2025-08-28T13:45:00"/>
    <x v="13"/>
    <n v="1.4"/>
    <n v="600000000"/>
    <n v="1.4"/>
    <n v="1.4"/>
    <n v="600000000"/>
    <n v="1.4"/>
    <n v="1.4"/>
  </r>
  <r>
    <x v="76"/>
    <x v="1"/>
    <s v="USD"/>
    <x v="2"/>
    <d v="2024-08-29T13:45:00"/>
    <d v="2024-09-05T13:45:00"/>
    <x v="51"/>
    <m/>
    <m/>
    <m/>
    <m/>
    <m/>
    <m/>
    <m/>
  </r>
  <r>
    <x v="76"/>
    <x v="1"/>
    <s v="USD"/>
    <x v="3"/>
    <d v="2024-08-29T13:45:00"/>
    <d v="2024-09-12T13:45:00"/>
    <x v="51"/>
    <m/>
    <m/>
    <m/>
    <m/>
    <m/>
    <m/>
    <m/>
  </r>
  <r>
    <x v="76"/>
    <x v="1"/>
    <s v="USD"/>
    <x v="4"/>
    <d v="2024-08-29T13:45:00"/>
    <d v="2024-09-26T13:45:00"/>
    <x v="51"/>
    <m/>
    <m/>
    <m/>
    <m/>
    <m/>
    <m/>
    <m/>
  </r>
  <r>
    <x v="76"/>
    <x v="1"/>
    <s v="USD"/>
    <x v="5"/>
    <d v="2024-08-29T13:45:00"/>
    <d v="2024-11-28T13:45:00"/>
    <x v="15"/>
    <n v="1.1200000000000001"/>
    <n v="113200000"/>
    <n v="0.2"/>
    <n v="1.07"/>
    <n v="50000000"/>
    <n v="1.06"/>
    <n v="1.0370141342756181"/>
  </r>
  <r>
    <x v="76"/>
    <x v="1"/>
    <s v="USD"/>
    <x v="6"/>
    <d v="2024-08-29T13:45:00"/>
    <d v="2025-02-27T13:45:00"/>
    <x v="34"/>
    <n v="1.1599999999999999"/>
    <n v="7100000"/>
    <n v="0.5"/>
    <n v="1.1599999999999999"/>
    <n v="7100000"/>
    <n v="1.1599999999999999"/>
    <n v="1.147887323943662"/>
  </r>
  <r>
    <x v="76"/>
    <x v="1"/>
    <s v="USD"/>
    <x v="7"/>
    <d v="2024-08-29T13:45:00"/>
    <d v="2025-08-28T13:45:00"/>
    <x v="17"/>
    <n v="1.18"/>
    <n v="25250000"/>
    <n v="1"/>
    <n v="1.18"/>
    <n v="20000000"/>
    <n v="1.17"/>
    <n v="1.1713663366336631"/>
  </r>
  <r>
    <x v="77"/>
    <x v="1"/>
    <s v="KHR"/>
    <x v="2"/>
    <d v="2024-09-05T13:45:00"/>
    <d v="2024-09-12T13:45:00"/>
    <x v="55"/>
    <n v="0.75"/>
    <n v="380000000000"/>
    <n v="0.7"/>
    <n v="0.75"/>
    <n v="380000000000"/>
    <n v="0.75"/>
    <n v="0.74078947368421055"/>
  </r>
  <r>
    <x v="77"/>
    <x v="1"/>
    <s v="KHR"/>
    <x v="3"/>
    <d v="2024-09-05T13:45:00"/>
    <d v="2024-09-19T13:45:00"/>
    <x v="51"/>
    <m/>
    <m/>
    <m/>
    <m/>
    <m/>
    <m/>
    <m/>
  </r>
  <r>
    <x v="77"/>
    <x v="1"/>
    <s v="KHR"/>
    <x v="4"/>
    <d v="2024-09-05T13:45:00"/>
    <d v="2024-10-03T13:45:00"/>
    <x v="51"/>
    <m/>
    <m/>
    <m/>
    <m/>
    <m/>
    <m/>
    <m/>
  </r>
  <r>
    <x v="77"/>
    <x v="1"/>
    <s v="KHR"/>
    <x v="5"/>
    <d v="2024-09-05T13:45:00"/>
    <d v="2024-12-05T13:45:00"/>
    <x v="56"/>
    <n v="1.33"/>
    <n v="100300000000"/>
    <n v="1"/>
    <n v="1.33"/>
    <n v="100300000000"/>
    <n v="1.33"/>
    <n v="1.3290129611166499"/>
  </r>
  <r>
    <x v="77"/>
    <x v="1"/>
    <s v="KHR"/>
    <x v="6"/>
    <d v="2024-09-05T13:45:00"/>
    <d v="2025-03-06T13:45:00"/>
    <x v="30"/>
    <n v="1.38"/>
    <m/>
    <m/>
    <m/>
    <m/>
    <m/>
    <m/>
  </r>
  <r>
    <x v="77"/>
    <x v="1"/>
    <s v="KHR"/>
    <x v="7"/>
    <d v="2024-09-05T13:45:00"/>
    <d v="2025-09-04T13:45:00"/>
    <x v="13"/>
    <n v="1.4"/>
    <m/>
    <m/>
    <m/>
    <m/>
    <m/>
    <m/>
  </r>
  <r>
    <x v="77"/>
    <x v="1"/>
    <s v="USD"/>
    <x v="2"/>
    <d v="2024-09-05T13:45:00"/>
    <d v="2024-09-12T13:45:00"/>
    <x v="51"/>
    <m/>
    <m/>
    <m/>
    <m/>
    <m/>
    <m/>
    <m/>
  </r>
  <r>
    <x v="77"/>
    <x v="1"/>
    <s v="USD"/>
    <x v="3"/>
    <d v="2024-09-05T13:45:00"/>
    <d v="2024-09-19T13:45:00"/>
    <x v="51"/>
    <m/>
    <m/>
    <m/>
    <m/>
    <m/>
    <m/>
    <m/>
  </r>
  <r>
    <x v="77"/>
    <x v="1"/>
    <s v="USD"/>
    <x v="4"/>
    <d v="2024-09-05T13:45:00"/>
    <d v="2024-10-03T13:45:00"/>
    <x v="51"/>
    <m/>
    <m/>
    <m/>
    <m/>
    <m/>
    <m/>
    <m/>
  </r>
  <r>
    <x v="77"/>
    <x v="1"/>
    <s v="USD"/>
    <x v="5"/>
    <d v="2024-09-05T13:45:00"/>
    <d v="2024-12-05T13:45:00"/>
    <x v="15"/>
    <n v="1.1200000000000001"/>
    <n v="91000000"/>
    <n v="1"/>
    <n v="1.05"/>
    <n v="50000000"/>
    <n v="1.05"/>
    <n v="1.046153846153846"/>
  </r>
  <r>
    <x v="77"/>
    <x v="1"/>
    <s v="USD"/>
    <x v="6"/>
    <d v="2024-09-05T13:45:00"/>
    <d v="2025-03-06T13:45:00"/>
    <x v="34"/>
    <n v="1.1599999999999999"/>
    <m/>
    <m/>
    <m/>
    <m/>
    <m/>
    <m/>
  </r>
  <r>
    <x v="77"/>
    <x v="1"/>
    <s v="USD"/>
    <x v="7"/>
    <d v="2024-09-05T13:45:00"/>
    <d v="2025-09-04T13:45:00"/>
    <x v="34"/>
    <n v="1.18"/>
    <n v="1350000"/>
    <n v="1.1599999999999999"/>
    <n v="1.18"/>
    <n v="1350000"/>
    <n v="1.18"/>
    <n v="1.1703703703703701"/>
  </r>
  <r>
    <x v="78"/>
    <x v="1"/>
    <s v="KHR"/>
    <x v="2"/>
    <d v="2024-09-12T13:45:00"/>
    <d v="2024-09-19T13:45:00"/>
    <x v="55"/>
    <n v="0.75"/>
    <n v="536000000000"/>
    <n v="0.7"/>
    <n v="0.75"/>
    <n v="536000000000"/>
    <n v="0.75"/>
    <n v="0.74673507462686572"/>
  </r>
  <r>
    <x v="78"/>
    <x v="1"/>
    <s v="KHR"/>
    <x v="3"/>
    <d v="2024-09-12T13:45:00"/>
    <d v="2024-09-26T13:45:00"/>
    <x v="51"/>
    <m/>
    <m/>
    <m/>
    <m/>
    <m/>
    <m/>
    <m/>
  </r>
  <r>
    <x v="78"/>
    <x v="1"/>
    <s v="KHR"/>
    <x v="4"/>
    <d v="2024-09-12T13:45:00"/>
    <d v="2024-10-10T13:45:00"/>
    <x v="51"/>
    <m/>
    <m/>
    <m/>
    <m/>
    <m/>
    <m/>
    <m/>
  </r>
  <r>
    <x v="78"/>
    <x v="1"/>
    <s v="KHR"/>
    <x v="5"/>
    <d v="2024-09-12T13:45:00"/>
    <d v="2024-12-12T13:45:00"/>
    <x v="56"/>
    <n v="1.33"/>
    <n v="142000000000"/>
    <n v="1.31"/>
    <n v="1.33"/>
    <n v="140000000000"/>
    <n v="1.33"/>
    <n v="1.329971469329529"/>
  </r>
  <r>
    <x v="78"/>
    <x v="1"/>
    <s v="KHR"/>
    <x v="6"/>
    <d v="2024-09-12T13:45:00"/>
    <d v="2025-03-13T13:45:00"/>
    <x v="30"/>
    <n v="1.38"/>
    <m/>
    <m/>
    <m/>
    <m/>
    <m/>
    <m/>
  </r>
  <r>
    <x v="78"/>
    <x v="1"/>
    <s v="KHR"/>
    <x v="7"/>
    <d v="2024-09-12T13:45:00"/>
    <d v="2025-09-11T13:45:00"/>
    <x v="13"/>
    <n v="1.4"/>
    <m/>
    <m/>
    <m/>
    <m/>
    <m/>
    <m/>
  </r>
  <r>
    <x v="78"/>
    <x v="1"/>
    <s v="USD"/>
    <x v="2"/>
    <d v="2024-09-12T13:45:00"/>
    <d v="2024-09-19T13:45:00"/>
    <x v="51"/>
    <m/>
    <m/>
    <m/>
    <m/>
    <m/>
    <m/>
    <m/>
  </r>
  <r>
    <x v="78"/>
    <x v="1"/>
    <s v="USD"/>
    <x v="3"/>
    <d v="2024-09-12T13:45:00"/>
    <d v="2024-09-26T13:45:00"/>
    <x v="51"/>
    <m/>
    <m/>
    <m/>
    <m/>
    <m/>
    <m/>
    <m/>
  </r>
  <r>
    <x v="78"/>
    <x v="1"/>
    <s v="USD"/>
    <x v="4"/>
    <d v="2024-09-12T13:45:00"/>
    <d v="2024-10-10T13:45:00"/>
    <x v="51"/>
    <m/>
    <m/>
    <m/>
    <m/>
    <m/>
    <m/>
    <m/>
  </r>
  <r>
    <x v="78"/>
    <x v="1"/>
    <s v="USD"/>
    <x v="5"/>
    <d v="2024-09-12T13:45:00"/>
    <d v="2024-12-12T13:45:00"/>
    <x v="15"/>
    <n v="1.1200000000000001"/>
    <n v="96170000"/>
    <n v="0.9"/>
    <n v="1.0900000000000001"/>
    <n v="50000000"/>
    <n v="1.04"/>
    <n v="1.0278153270250601"/>
  </r>
  <r>
    <x v="78"/>
    <x v="1"/>
    <s v="USD"/>
    <x v="6"/>
    <d v="2024-09-12T13:45:00"/>
    <d v="2025-03-13T13:45:00"/>
    <x v="34"/>
    <n v="1.1599999999999999"/>
    <n v="5000000"/>
    <n v="1.1599999999999999"/>
    <n v="1.1599999999999999"/>
    <n v="5000000"/>
    <n v="1.1599999999999999"/>
    <n v="1.1599999999999999"/>
  </r>
  <r>
    <x v="78"/>
    <x v="1"/>
    <s v="USD"/>
    <x v="7"/>
    <d v="2024-09-12T13:45:00"/>
    <d v="2025-09-11T13:45:00"/>
    <x v="34"/>
    <n v="1.18"/>
    <n v="13050000"/>
    <n v="1.18"/>
    <n v="1.18"/>
    <n v="13050000"/>
    <n v="1.18"/>
    <n v="1.18"/>
  </r>
  <r>
    <x v="79"/>
    <x v="1"/>
    <s v="KHR"/>
    <x v="2"/>
    <d v="2024-09-19T13:45:00"/>
    <d v="2024-09-26T13:45:00"/>
    <x v="55"/>
    <n v="0.75"/>
    <n v="326000000000"/>
    <n v="0.7"/>
    <n v="0.75"/>
    <n v="326000000000"/>
    <n v="0.75"/>
    <n v="0.73849693251533743"/>
  </r>
  <r>
    <x v="79"/>
    <x v="1"/>
    <s v="KHR"/>
    <x v="3"/>
    <d v="2024-09-19T13:45:00"/>
    <d v="2024-10-03T13:45:00"/>
    <x v="51"/>
    <m/>
    <m/>
    <m/>
    <m/>
    <m/>
    <m/>
    <m/>
  </r>
  <r>
    <x v="79"/>
    <x v="1"/>
    <s v="KHR"/>
    <x v="4"/>
    <d v="2024-09-19T13:45:00"/>
    <d v="2024-10-17T13:45:00"/>
    <x v="51"/>
    <m/>
    <m/>
    <m/>
    <m/>
    <m/>
    <m/>
    <m/>
  </r>
  <r>
    <x v="79"/>
    <x v="1"/>
    <s v="KHR"/>
    <x v="5"/>
    <d v="2024-09-19T13:45:00"/>
    <d v="2024-12-19T13:45:00"/>
    <x v="56"/>
    <n v="1.33"/>
    <m/>
    <m/>
    <m/>
    <m/>
    <m/>
    <m/>
  </r>
  <r>
    <x v="79"/>
    <x v="1"/>
    <s v="KHR"/>
    <x v="6"/>
    <d v="2024-09-19T13:45:00"/>
    <d v="2025-03-20T13:45:00"/>
    <x v="30"/>
    <n v="1.38"/>
    <n v="25000000000"/>
    <n v="1.38"/>
    <n v="1.38"/>
    <n v="25000000000"/>
    <n v="1.38"/>
    <n v="1.38"/>
  </r>
  <r>
    <x v="79"/>
    <x v="1"/>
    <s v="KHR"/>
    <x v="7"/>
    <d v="2024-09-19T13:45:00"/>
    <d v="2025-09-18T13:45:00"/>
    <x v="13"/>
    <n v="1.4"/>
    <n v="1000000"/>
    <n v="1.4"/>
    <n v="1.4"/>
    <n v="1000000"/>
    <n v="1.4"/>
    <n v="1.4"/>
  </r>
  <r>
    <x v="79"/>
    <x v="0"/>
    <s v="KHR"/>
    <x v="1"/>
    <d v="2024-09-20T00:00:00"/>
    <d v="2027-09-20T00:00:00"/>
    <x v="0"/>
    <n v="4.5"/>
    <n v="30000000000"/>
    <n v="5"/>
    <n v="5.5"/>
    <n v="20000000000"/>
    <s v="-"/>
    <n v="5.25"/>
  </r>
  <r>
    <x v="79"/>
    <x v="1"/>
    <s v="USD"/>
    <x v="2"/>
    <d v="2024-09-19T13:45:00"/>
    <d v="2024-09-26T13:45:00"/>
    <x v="51"/>
    <m/>
    <m/>
    <m/>
    <m/>
    <m/>
    <m/>
    <m/>
  </r>
  <r>
    <x v="79"/>
    <x v="1"/>
    <s v="USD"/>
    <x v="3"/>
    <d v="2024-09-19T13:45:00"/>
    <d v="2024-10-03T13:45:00"/>
    <x v="51"/>
    <m/>
    <m/>
    <m/>
    <m/>
    <m/>
    <m/>
    <m/>
  </r>
  <r>
    <x v="79"/>
    <x v="1"/>
    <s v="USD"/>
    <x v="4"/>
    <d v="2024-09-19T13:45:00"/>
    <d v="2024-10-17T13:45:00"/>
    <x v="51"/>
    <m/>
    <m/>
    <m/>
    <m/>
    <m/>
    <m/>
    <m/>
  </r>
  <r>
    <x v="79"/>
    <x v="1"/>
    <s v="USD"/>
    <x v="5"/>
    <d v="2024-09-19T13:45:00"/>
    <d v="2024-12-19T13:45:00"/>
    <x v="15"/>
    <n v="1.1200000000000001"/>
    <n v="83500000"/>
    <n v="0.9"/>
    <n v="1.04"/>
    <n v="50000000"/>
    <n v="1.03"/>
    <n v="1.013053892215569"/>
  </r>
  <r>
    <x v="79"/>
    <x v="1"/>
    <s v="USD"/>
    <x v="6"/>
    <d v="2024-09-19T13:45:00"/>
    <d v="2025-03-20T13:45:00"/>
    <x v="34"/>
    <n v="1.1599999999999999"/>
    <n v="11750000"/>
    <n v="1"/>
    <n v="1.1599999999999999"/>
    <n v="11750000"/>
    <n v="1.1599999999999999"/>
    <n v="1.1531914893617019"/>
  </r>
  <r>
    <x v="79"/>
    <x v="1"/>
    <s v="USD"/>
    <x v="7"/>
    <d v="2024-09-19T13:45:00"/>
    <d v="2025-09-18T13:45:00"/>
    <x v="34"/>
    <n v="1.18"/>
    <m/>
    <m/>
    <m/>
    <m/>
    <m/>
    <m/>
  </r>
  <r>
    <x v="80"/>
    <x v="1"/>
    <s v="KHR"/>
    <x v="2"/>
    <d v="2024-09-26T13:45:00"/>
    <d v="2024-10-03T13:45:00"/>
    <x v="55"/>
    <n v="0.75"/>
    <n v="210000000000"/>
    <n v="0.7"/>
    <n v="0.75"/>
    <n v="210000000000"/>
    <n v="0.75"/>
    <n v="0.74285714285714288"/>
  </r>
  <r>
    <x v="80"/>
    <x v="1"/>
    <s v="KHR"/>
    <x v="3"/>
    <d v="2024-09-26T13:45:00"/>
    <d v="2024-10-10T13:45:00"/>
    <x v="51"/>
    <m/>
    <m/>
    <m/>
    <m/>
    <m/>
    <m/>
    <m/>
  </r>
  <r>
    <x v="80"/>
    <x v="1"/>
    <s v="KHR"/>
    <x v="4"/>
    <d v="2024-09-26T13:45:00"/>
    <d v="2024-10-24T13:45:00"/>
    <x v="51"/>
    <m/>
    <m/>
    <m/>
    <m/>
    <m/>
    <m/>
    <m/>
  </r>
  <r>
    <x v="80"/>
    <x v="1"/>
    <s v="KHR"/>
    <x v="5"/>
    <d v="2024-09-26T13:45:00"/>
    <d v="2024-12-26T13:45:00"/>
    <x v="56"/>
    <n v="1.33"/>
    <m/>
    <m/>
    <m/>
    <m/>
    <m/>
    <m/>
  </r>
  <r>
    <x v="80"/>
    <x v="1"/>
    <s v="KHR"/>
    <x v="6"/>
    <d v="2024-09-26T13:45:00"/>
    <d v="2025-03-27T13:45:00"/>
    <x v="30"/>
    <n v="1.38"/>
    <n v="2000000000"/>
    <n v="1.37"/>
    <n v="1.37"/>
    <n v="2000000000"/>
    <n v="1.37"/>
    <n v="1.37"/>
  </r>
  <r>
    <x v="80"/>
    <x v="1"/>
    <s v="KHR"/>
    <x v="7"/>
    <d v="2024-09-26T13:45:00"/>
    <d v="2025-09-25T13:45:00"/>
    <x v="13"/>
    <n v="1.4"/>
    <m/>
    <m/>
    <m/>
    <m/>
    <m/>
    <m/>
  </r>
  <r>
    <x v="80"/>
    <x v="1"/>
    <s v="USD"/>
    <x v="2"/>
    <d v="2024-09-26T13:45:00"/>
    <d v="2024-10-03T13:45:00"/>
    <x v="51"/>
    <m/>
    <m/>
    <m/>
    <m/>
    <m/>
    <m/>
    <m/>
  </r>
  <r>
    <x v="80"/>
    <x v="1"/>
    <s v="USD"/>
    <x v="3"/>
    <d v="2024-09-26T13:45:00"/>
    <d v="2024-10-10T13:45:00"/>
    <x v="51"/>
    <m/>
    <m/>
    <m/>
    <m/>
    <m/>
    <m/>
    <m/>
  </r>
  <r>
    <x v="80"/>
    <x v="1"/>
    <s v="USD"/>
    <x v="4"/>
    <d v="2024-09-26T13:45:00"/>
    <d v="2024-10-24T13:45:00"/>
    <x v="51"/>
    <m/>
    <m/>
    <m/>
    <m/>
    <m/>
    <m/>
    <m/>
  </r>
  <r>
    <x v="80"/>
    <x v="1"/>
    <s v="USD"/>
    <x v="5"/>
    <d v="2024-09-26T13:45:00"/>
    <d v="2024-12-26T13:45:00"/>
    <x v="28"/>
    <n v="1.1200000000000001"/>
    <n v="65000000"/>
    <n v="0.9"/>
    <n v="1.03"/>
    <n v="60000000"/>
    <n v="1.03"/>
    <n v="1.02"/>
  </r>
  <r>
    <x v="80"/>
    <x v="1"/>
    <s v="USD"/>
    <x v="6"/>
    <d v="2024-09-26T13:45:00"/>
    <d v="2025-03-27T13:45:00"/>
    <x v="34"/>
    <n v="1.1599999999999999"/>
    <n v="3000000"/>
    <n v="1.1599999999999999"/>
    <n v="1.1599999999999999"/>
    <n v="3000000"/>
    <n v="1.1599999999999999"/>
    <n v="1.1599999999999999"/>
  </r>
  <r>
    <x v="80"/>
    <x v="1"/>
    <s v="USD"/>
    <x v="7"/>
    <d v="2024-09-26T13:45:00"/>
    <d v="2025-09-25T13:45:00"/>
    <x v="34"/>
    <n v="1.18"/>
    <n v="3150000"/>
    <n v="1.17"/>
    <n v="1.18"/>
    <n v="3150000"/>
    <n v="1.18"/>
    <n v="1.17015873015873"/>
  </r>
  <r>
    <x v="81"/>
    <x v="1"/>
    <s v="KHR"/>
    <x v="2"/>
    <d v="2024-10-10T13:45:00"/>
    <d v="2024-10-17T13:45:00"/>
    <x v="55"/>
    <n v="0.75"/>
    <n v="412000000000"/>
    <n v="0.75"/>
    <n v="0.75"/>
    <n v="412000000000"/>
    <n v="0.75"/>
    <n v="0.75"/>
  </r>
  <r>
    <x v="81"/>
    <x v="1"/>
    <s v="KHR"/>
    <x v="3"/>
    <d v="2024-10-10T13:45:00"/>
    <d v="2024-10-24T13:45:00"/>
    <x v="51"/>
    <m/>
    <m/>
    <m/>
    <m/>
    <m/>
    <m/>
    <m/>
  </r>
  <r>
    <x v="81"/>
    <x v="1"/>
    <s v="KHR"/>
    <x v="4"/>
    <d v="2024-10-10T13:45:00"/>
    <d v="2024-11-07T13:45:00"/>
    <x v="51"/>
    <m/>
    <m/>
    <m/>
    <m/>
    <m/>
    <m/>
    <m/>
  </r>
  <r>
    <x v="81"/>
    <x v="1"/>
    <s v="KHR"/>
    <x v="5"/>
    <d v="2024-10-10T13:45:00"/>
    <d v="2025-01-09T13:45:00"/>
    <x v="56"/>
    <n v="1.33"/>
    <n v="57549000000"/>
    <n v="1"/>
    <n v="1.33"/>
    <n v="57549000000"/>
    <n v="1.33"/>
    <n v="1.3236355106083511"/>
  </r>
  <r>
    <x v="81"/>
    <x v="1"/>
    <s v="KHR"/>
    <x v="6"/>
    <d v="2024-10-10T13:45:00"/>
    <d v="2025-04-10T13:45:00"/>
    <x v="30"/>
    <n v="1.38"/>
    <n v="2000000000"/>
    <n v="0.5"/>
    <n v="0.5"/>
    <n v="2000000000"/>
    <n v="0.5"/>
    <n v="0.5"/>
  </r>
  <r>
    <x v="81"/>
    <x v="1"/>
    <s v="KHR"/>
    <x v="7"/>
    <d v="2024-10-10T13:45:00"/>
    <d v="2025-10-09T13:45:00"/>
    <x v="13"/>
    <n v="1.4"/>
    <m/>
    <m/>
    <m/>
    <m/>
    <m/>
    <m/>
  </r>
  <r>
    <x v="81"/>
    <x v="1"/>
    <s v="USD"/>
    <x v="2"/>
    <d v="2024-10-10T13:45:00"/>
    <d v="2024-10-17T13:45:00"/>
    <x v="51"/>
    <m/>
    <m/>
    <m/>
    <m/>
    <m/>
    <m/>
    <m/>
  </r>
  <r>
    <x v="81"/>
    <x v="1"/>
    <s v="USD"/>
    <x v="3"/>
    <d v="2024-10-10T13:45:00"/>
    <d v="2024-10-24T13:45:00"/>
    <x v="51"/>
    <m/>
    <m/>
    <m/>
    <m/>
    <m/>
    <m/>
    <m/>
  </r>
  <r>
    <x v="81"/>
    <x v="1"/>
    <s v="USD"/>
    <x v="4"/>
    <d v="2024-10-10T13:45:00"/>
    <d v="2024-11-07T13:45:00"/>
    <x v="51"/>
    <m/>
    <m/>
    <m/>
    <m/>
    <m/>
    <m/>
    <m/>
  </r>
  <r>
    <x v="81"/>
    <x v="1"/>
    <s v="USD"/>
    <x v="5"/>
    <d v="2024-10-10T13:45:00"/>
    <d v="2025-01-09T13:45:00"/>
    <x v="28"/>
    <n v="1.1200000000000001"/>
    <n v="120980000"/>
    <n v="0.5"/>
    <n v="1.1200000000000001"/>
    <n v="60000000"/>
    <n v="1.02"/>
    <n v="1.023036865597619"/>
  </r>
  <r>
    <x v="81"/>
    <x v="1"/>
    <s v="USD"/>
    <x v="6"/>
    <d v="2024-10-10T13:45:00"/>
    <d v="2025-04-10T13:45:00"/>
    <x v="34"/>
    <n v="1.1599999999999999"/>
    <n v="16150000"/>
    <n v="0.5"/>
    <n v="1.1599999999999999"/>
    <n v="16150000"/>
    <n v="1.1599999999999999"/>
    <n v="1.0944272445820431"/>
  </r>
  <r>
    <x v="81"/>
    <x v="1"/>
    <s v="USD"/>
    <x v="7"/>
    <d v="2024-10-10T13:45:00"/>
    <d v="2025-10-09T13:45:00"/>
    <x v="34"/>
    <n v="1.18"/>
    <n v="25200000"/>
    <n v="1.18"/>
    <n v="1.18"/>
    <n v="25200000"/>
    <n v="1.18"/>
    <n v="1.18"/>
  </r>
  <r>
    <x v="82"/>
    <x v="1"/>
    <s v="KHR"/>
    <x v="2"/>
    <d v="2024-10-17T13:45:00"/>
    <d v="2024-10-24T13:45:00"/>
    <x v="55"/>
    <n v="0.75"/>
    <n v="322000000000"/>
    <n v="0.7"/>
    <n v="0.75"/>
    <n v="322000000000"/>
    <n v="0.75"/>
    <n v="0.74378881987577639"/>
  </r>
  <r>
    <x v="82"/>
    <x v="1"/>
    <s v="KHR"/>
    <x v="3"/>
    <d v="2024-10-17T13:45:00"/>
    <d v="2024-10-31T13:45:00"/>
    <x v="51"/>
    <m/>
    <m/>
    <m/>
    <m/>
    <m/>
    <m/>
    <m/>
  </r>
  <r>
    <x v="82"/>
    <x v="1"/>
    <s v="KHR"/>
    <x v="4"/>
    <d v="2024-10-17T13:45:00"/>
    <d v="2024-11-14T13:45:00"/>
    <x v="51"/>
    <m/>
    <m/>
    <m/>
    <m/>
    <m/>
    <m/>
    <m/>
  </r>
  <r>
    <x v="82"/>
    <x v="1"/>
    <s v="KHR"/>
    <x v="5"/>
    <d v="2024-10-17T13:45:00"/>
    <d v="2025-01-16T13:45:00"/>
    <x v="56"/>
    <n v="1.33"/>
    <n v="50000000000"/>
    <n v="1.33"/>
    <n v="1.33"/>
    <n v="50000000000"/>
    <n v="1.33"/>
    <n v="1.33"/>
  </r>
  <r>
    <x v="82"/>
    <x v="1"/>
    <s v="KHR"/>
    <x v="6"/>
    <d v="2024-10-17T13:45:00"/>
    <d v="2025-04-17T13:45:00"/>
    <x v="30"/>
    <n v="1.38"/>
    <m/>
    <m/>
    <m/>
    <m/>
    <m/>
    <m/>
  </r>
  <r>
    <x v="82"/>
    <x v="1"/>
    <s v="KHR"/>
    <x v="7"/>
    <d v="2024-10-17T13:45:00"/>
    <d v="2025-10-16T13:45:00"/>
    <x v="13"/>
    <n v="1.4"/>
    <m/>
    <m/>
    <m/>
    <m/>
    <m/>
    <m/>
  </r>
  <r>
    <x v="82"/>
    <x v="0"/>
    <s v="KHR"/>
    <x v="10"/>
    <d v="2024-10-18T00:00:00"/>
    <m/>
    <x v="0"/>
    <m/>
    <m/>
    <m/>
    <m/>
    <m/>
    <s v="-"/>
    <m/>
  </r>
  <r>
    <x v="82"/>
    <x v="1"/>
    <s v="USD"/>
    <x v="2"/>
    <d v="2024-10-17T13:45:00"/>
    <d v="2024-10-24T13:45:00"/>
    <x v="51"/>
    <m/>
    <m/>
    <m/>
    <m/>
    <m/>
    <m/>
    <m/>
  </r>
  <r>
    <x v="82"/>
    <x v="1"/>
    <s v="USD"/>
    <x v="3"/>
    <d v="2024-10-17T13:45:00"/>
    <d v="2024-10-31T13:45:00"/>
    <x v="51"/>
    <m/>
    <m/>
    <m/>
    <m/>
    <m/>
    <m/>
    <m/>
  </r>
  <r>
    <x v="82"/>
    <x v="1"/>
    <s v="USD"/>
    <x v="4"/>
    <d v="2024-10-17T13:45:00"/>
    <d v="2024-11-14T13:45:00"/>
    <x v="51"/>
    <m/>
    <m/>
    <m/>
    <m/>
    <m/>
    <m/>
    <m/>
  </r>
  <r>
    <x v="82"/>
    <x v="1"/>
    <s v="USD"/>
    <x v="5"/>
    <d v="2024-10-17T13:45:00"/>
    <d v="2025-01-16T13:45:00"/>
    <x v="28"/>
    <n v="1.1200000000000001"/>
    <n v="41750000"/>
    <n v="0.95"/>
    <n v="1.1000000000000001"/>
    <n v="41750000"/>
    <n v="1.1000000000000001"/>
    <n v="1.023844311377246"/>
  </r>
  <r>
    <x v="82"/>
    <x v="1"/>
    <s v="USD"/>
    <x v="6"/>
    <d v="2024-10-17T13:45:00"/>
    <d v="2025-04-17T13:45:00"/>
    <x v="34"/>
    <n v="1.1599999999999999"/>
    <n v="5000000"/>
    <n v="1.1599999999999999"/>
    <n v="1.1599999999999999"/>
    <n v="5000000"/>
    <n v="1.1599999999999999"/>
    <n v="1.1599999999999999"/>
  </r>
  <r>
    <x v="82"/>
    <x v="1"/>
    <s v="USD"/>
    <x v="7"/>
    <d v="2024-10-17T13:45:00"/>
    <d v="2025-10-16T13:45:00"/>
    <x v="34"/>
    <n v="1.18"/>
    <m/>
    <m/>
    <m/>
    <m/>
    <m/>
    <m/>
  </r>
  <r>
    <x v="83"/>
    <x v="1"/>
    <s v="KHR"/>
    <x v="2"/>
    <d v="2024-10-24T13:45:00"/>
    <d v="2024-10-31T13:45:00"/>
    <x v="55"/>
    <n v="0.75"/>
    <n v="412000000000"/>
    <n v="0.7"/>
    <n v="0.75"/>
    <n v="412000000000"/>
    <n v="0.75"/>
    <n v="0.74514563106796117"/>
  </r>
  <r>
    <x v="83"/>
    <x v="1"/>
    <s v="KHR"/>
    <x v="3"/>
    <d v="2024-10-24T13:45:00"/>
    <d v="2024-11-07T13:45:00"/>
    <x v="51"/>
    <m/>
    <m/>
    <m/>
    <m/>
    <m/>
    <m/>
    <m/>
  </r>
  <r>
    <x v="83"/>
    <x v="1"/>
    <s v="KHR"/>
    <x v="4"/>
    <d v="2024-10-24T13:45:00"/>
    <d v="2024-11-21T13:45:00"/>
    <x v="51"/>
    <m/>
    <m/>
    <m/>
    <m/>
    <m/>
    <m/>
    <m/>
  </r>
  <r>
    <x v="83"/>
    <x v="1"/>
    <s v="KHR"/>
    <x v="5"/>
    <d v="2024-10-24T13:45:00"/>
    <d v="2025-01-23T13:45:00"/>
    <x v="56"/>
    <n v="1.33"/>
    <n v="149000000000"/>
    <n v="1"/>
    <n v="1.33"/>
    <n v="140000000000"/>
    <n v="1.33"/>
    <n v="1.3100671140939599"/>
  </r>
  <r>
    <x v="83"/>
    <x v="1"/>
    <s v="KHR"/>
    <x v="6"/>
    <d v="2024-10-24T13:45:00"/>
    <d v="2025-04-24T13:45:00"/>
    <x v="30"/>
    <n v="1.38"/>
    <m/>
    <m/>
    <m/>
    <m/>
    <m/>
    <m/>
  </r>
  <r>
    <x v="83"/>
    <x v="1"/>
    <s v="KHR"/>
    <x v="7"/>
    <d v="2024-10-24T13:45:00"/>
    <d v="2025-10-23T13:45:00"/>
    <x v="13"/>
    <n v="1.4"/>
    <n v="4000000000"/>
    <n v="1.4"/>
    <n v="1.4"/>
    <n v="4000000000"/>
    <n v="1.4"/>
    <n v="1.4"/>
  </r>
  <r>
    <x v="83"/>
    <x v="1"/>
    <s v="USD"/>
    <x v="2"/>
    <d v="2024-10-24T13:45:00"/>
    <d v="2024-10-31T13:45:00"/>
    <x v="51"/>
    <m/>
    <m/>
    <m/>
    <m/>
    <m/>
    <m/>
    <m/>
  </r>
  <r>
    <x v="83"/>
    <x v="1"/>
    <s v="USD"/>
    <x v="3"/>
    <d v="2024-10-24T13:45:00"/>
    <d v="2024-11-07T13:45:00"/>
    <x v="51"/>
    <m/>
    <m/>
    <m/>
    <m/>
    <m/>
    <m/>
    <m/>
  </r>
  <r>
    <x v="83"/>
    <x v="1"/>
    <s v="USD"/>
    <x v="4"/>
    <d v="2024-10-24T13:45:00"/>
    <d v="2024-11-21T13:45:00"/>
    <x v="51"/>
    <m/>
    <m/>
    <m/>
    <m/>
    <m/>
    <m/>
    <m/>
  </r>
  <r>
    <x v="83"/>
    <x v="1"/>
    <s v="USD"/>
    <x v="5"/>
    <d v="2024-10-24T13:45:00"/>
    <d v="2025-01-23T13:45:00"/>
    <x v="28"/>
    <n v="1.1200000000000001"/>
    <n v="99695000"/>
    <n v="0.8"/>
    <n v="1.1200000000000001"/>
    <n v="60000000"/>
    <n v="1.0900000000000001"/>
    <n v="1.027132754902452"/>
  </r>
  <r>
    <x v="83"/>
    <x v="1"/>
    <s v="USD"/>
    <x v="6"/>
    <d v="2024-10-24T13:45:00"/>
    <d v="2025-04-24T13:45:00"/>
    <x v="34"/>
    <n v="1.1599999999999999"/>
    <n v="5000000"/>
    <n v="1.1599999999999999"/>
    <n v="1.1599999999999999"/>
    <n v="5000000"/>
    <n v="1.1599999999999999"/>
    <n v="1.1599999999999999"/>
  </r>
  <r>
    <x v="83"/>
    <x v="1"/>
    <s v="USD"/>
    <x v="7"/>
    <d v="2024-10-24T13:45:00"/>
    <d v="2025-10-23T13:45:00"/>
    <x v="34"/>
    <n v="1.18"/>
    <n v="30000000"/>
    <n v="1.18"/>
    <n v="1.18"/>
    <n v="30000000"/>
    <n v="1.18"/>
    <n v="1.18"/>
  </r>
  <r>
    <x v="84"/>
    <x v="1"/>
    <s v="KHR"/>
    <x v="2"/>
    <d v="2024-10-31T13:45:00"/>
    <d v="2024-11-07T13:45:00"/>
    <x v="55"/>
    <n v="0.75"/>
    <n v="130000000000"/>
    <n v="0.7"/>
    <n v="0.75"/>
    <n v="130000000000"/>
    <n v="0.75"/>
    <n v="0.71923076923076923"/>
  </r>
  <r>
    <x v="84"/>
    <x v="1"/>
    <s v="KHR"/>
    <x v="3"/>
    <d v="2024-10-31T13:45:00"/>
    <d v="2024-11-14T13:45:00"/>
    <x v="51"/>
    <m/>
    <m/>
    <m/>
    <m/>
    <m/>
    <m/>
    <m/>
  </r>
  <r>
    <x v="84"/>
    <x v="1"/>
    <s v="KHR"/>
    <x v="4"/>
    <d v="2024-10-31T13:45:00"/>
    <d v="2024-11-28T13:45:00"/>
    <x v="51"/>
    <m/>
    <m/>
    <m/>
    <m/>
    <m/>
    <m/>
    <m/>
  </r>
  <r>
    <x v="84"/>
    <x v="1"/>
    <s v="KHR"/>
    <x v="5"/>
    <d v="2024-10-31T13:45:00"/>
    <d v="2025-01-30T13:45:00"/>
    <x v="56"/>
    <n v="1.33"/>
    <n v="800000000"/>
    <n v="0.5"/>
    <n v="1.1000000000000001"/>
    <n v="800000000"/>
    <n v="1.1000000000000001"/>
    <n v="0.65"/>
  </r>
  <r>
    <x v="84"/>
    <x v="1"/>
    <s v="KHR"/>
    <x v="6"/>
    <d v="2024-10-31T13:45:00"/>
    <d v="2025-05-01T13:45:00"/>
    <x v="30"/>
    <n v="1.38"/>
    <m/>
    <m/>
    <m/>
    <m/>
    <m/>
    <m/>
  </r>
  <r>
    <x v="84"/>
    <x v="1"/>
    <s v="KHR"/>
    <x v="7"/>
    <d v="2024-10-31T13:45:00"/>
    <d v="2025-10-30T13:45:00"/>
    <x v="13"/>
    <n v="1.4"/>
    <m/>
    <m/>
    <m/>
    <m/>
    <m/>
    <m/>
  </r>
  <r>
    <x v="84"/>
    <x v="1"/>
    <s v="USD"/>
    <x v="2"/>
    <d v="2024-10-31T13:45:00"/>
    <d v="2024-11-07T13:45:00"/>
    <x v="51"/>
    <m/>
    <m/>
    <m/>
    <m/>
    <m/>
    <m/>
    <m/>
  </r>
  <r>
    <x v="84"/>
    <x v="1"/>
    <s v="USD"/>
    <x v="3"/>
    <d v="2024-10-31T13:45:00"/>
    <d v="2024-11-14T13:45:00"/>
    <x v="51"/>
    <m/>
    <m/>
    <m/>
    <m/>
    <m/>
    <m/>
    <m/>
  </r>
  <r>
    <x v="84"/>
    <x v="1"/>
    <s v="USD"/>
    <x v="4"/>
    <d v="2024-10-31T13:45:00"/>
    <d v="2024-11-28T13:45:00"/>
    <x v="51"/>
    <m/>
    <m/>
    <m/>
    <m/>
    <m/>
    <m/>
    <m/>
  </r>
  <r>
    <x v="84"/>
    <x v="1"/>
    <s v="USD"/>
    <x v="5"/>
    <d v="2024-10-31T13:45:00"/>
    <d v="2025-01-30T13:45:00"/>
    <x v="28"/>
    <n v="1.1200000000000001"/>
    <n v="18180000"/>
    <n v="0.5"/>
    <n v="1.08"/>
    <n v="18180000"/>
    <n v="1.08"/>
    <n v="0.99766776677667757"/>
  </r>
  <r>
    <x v="84"/>
    <x v="1"/>
    <s v="USD"/>
    <x v="6"/>
    <d v="2024-10-31T13:45:00"/>
    <d v="2025-05-01T13:45:00"/>
    <x v="34"/>
    <n v="1.1599999999999999"/>
    <m/>
    <m/>
    <m/>
    <m/>
    <m/>
    <m/>
  </r>
  <r>
    <x v="84"/>
    <x v="1"/>
    <s v="USD"/>
    <x v="7"/>
    <d v="2024-10-31T13:45:00"/>
    <d v="2025-10-30T13:45:00"/>
    <x v="34"/>
    <n v="1.18"/>
    <n v="8000000"/>
    <n v="1.1599999999999999"/>
    <n v="1.18"/>
    <n v="8000000"/>
    <n v="1.18"/>
    <n v="1.1725000000000001"/>
  </r>
  <r>
    <x v="85"/>
    <x v="1"/>
    <s v="KHR"/>
    <x v="2"/>
    <d v="2024-11-07T00:00:00"/>
    <d v="2024-11-14T00:00:00"/>
    <x v="55"/>
    <n v="0.75"/>
    <n v="383000000000"/>
    <n v="0.7"/>
    <n v="0.75"/>
    <n v="383000000000"/>
    <n v="0.75"/>
    <n v="0.7199738903394256"/>
  </r>
  <r>
    <x v="85"/>
    <x v="1"/>
    <s v="KHR"/>
    <x v="3"/>
    <d v="2024-11-07T00:00:00"/>
    <d v="2024-11-21T00:00:00"/>
    <x v="51"/>
    <m/>
    <m/>
    <m/>
    <m/>
    <m/>
    <m/>
    <m/>
  </r>
  <r>
    <x v="85"/>
    <x v="1"/>
    <s v="KHR"/>
    <x v="4"/>
    <d v="2024-11-07T00:00:00"/>
    <d v="2024-12-05T00:00:00"/>
    <x v="51"/>
    <m/>
    <m/>
    <m/>
    <m/>
    <m/>
    <m/>
    <m/>
  </r>
  <r>
    <x v="85"/>
    <x v="1"/>
    <s v="KHR"/>
    <x v="5"/>
    <d v="2024-11-07T00:00:00"/>
    <d v="2025-02-06T00:00:00"/>
    <x v="56"/>
    <n v="1.33"/>
    <n v="6200000000"/>
    <n v="0.75"/>
    <n v="0.75"/>
    <n v="6200000000"/>
    <n v="0.75"/>
    <n v="0.75"/>
  </r>
  <r>
    <x v="85"/>
    <x v="1"/>
    <s v="KHR"/>
    <x v="6"/>
    <d v="2024-11-07T00:00:00"/>
    <d v="2025-05-08T00:00:00"/>
    <x v="30"/>
    <n v="1.38"/>
    <n v="600000000"/>
    <n v="1"/>
    <n v="1"/>
    <n v="600000000"/>
    <n v="1"/>
    <n v="1"/>
  </r>
  <r>
    <x v="85"/>
    <x v="1"/>
    <s v="KHR"/>
    <x v="7"/>
    <d v="2024-11-07T00:00:00"/>
    <d v="2025-11-06T00:00:00"/>
    <x v="13"/>
    <n v="1.4"/>
    <m/>
    <m/>
    <m/>
    <m/>
    <m/>
    <m/>
  </r>
  <r>
    <x v="85"/>
    <x v="1"/>
    <s v="USD"/>
    <x v="2"/>
    <d v="2024-11-07T00:00:00"/>
    <d v="2024-11-14T00:00:00"/>
    <x v="51"/>
    <m/>
    <m/>
    <m/>
    <m/>
    <m/>
    <m/>
    <m/>
  </r>
  <r>
    <x v="85"/>
    <x v="1"/>
    <s v="USD"/>
    <x v="3"/>
    <d v="2024-11-07T00:00:00"/>
    <d v="2024-11-21T00:00:00"/>
    <x v="51"/>
    <m/>
    <m/>
    <m/>
    <m/>
    <m/>
    <m/>
    <m/>
  </r>
  <r>
    <x v="85"/>
    <x v="1"/>
    <s v="USD"/>
    <x v="4"/>
    <d v="2024-11-07T00:00:00"/>
    <d v="2024-12-05T00:00:00"/>
    <x v="51"/>
    <m/>
    <m/>
    <m/>
    <m/>
    <m/>
    <m/>
    <m/>
  </r>
  <r>
    <x v="85"/>
    <x v="1"/>
    <s v="USD"/>
    <x v="5"/>
    <d v="2024-11-07T00:00:00"/>
    <d v="2025-02-06T00:00:00"/>
    <x v="28"/>
    <n v="1.1200000000000001"/>
    <n v="62380000"/>
    <n v="0.7"/>
    <n v="1.07"/>
    <n v="60000000"/>
    <n v="1.07"/>
    <n v="1.008977236293684"/>
  </r>
  <r>
    <x v="85"/>
    <x v="1"/>
    <s v="USD"/>
    <x v="6"/>
    <d v="2024-11-07T00:00:00"/>
    <d v="2025-05-08T00:00:00"/>
    <x v="34"/>
    <n v="1.1599999999999999"/>
    <n v="150000"/>
    <n v="0.8"/>
    <n v="0.8"/>
    <n v="150000"/>
    <n v="0.8"/>
    <n v="0.8"/>
  </r>
  <r>
    <x v="85"/>
    <x v="1"/>
    <s v="USD"/>
    <x v="7"/>
    <d v="2024-11-07T00:00:00"/>
    <d v="2025-11-06T00:00:00"/>
    <x v="34"/>
    <n v="1.18"/>
    <n v="10300000"/>
    <n v="1.17"/>
    <n v="1.18"/>
    <n v="10300000"/>
    <n v="1.18"/>
    <n v="1.177766990291262"/>
  </r>
  <r>
    <x v="86"/>
    <x v="0"/>
    <s v="KHR"/>
    <x v="10"/>
    <d v="2024-11-19T00:00:00"/>
    <m/>
    <x v="0"/>
    <m/>
    <m/>
    <m/>
    <m/>
    <m/>
    <s v="-"/>
    <m/>
  </r>
  <r>
    <x v="87"/>
    <x v="1"/>
    <s v="KHR"/>
    <x v="2"/>
    <d v="2024-11-21T00:00:00"/>
    <d v="2024-11-28T00:00:00"/>
    <x v="55"/>
    <n v="0.75"/>
    <n v="648000000000"/>
    <n v="0.7"/>
    <n v="0.75"/>
    <n v="648000000000"/>
    <n v="0.75"/>
    <n v="0.73996913580246915"/>
  </r>
  <r>
    <x v="87"/>
    <x v="1"/>
    <s v="KHR"/>
    <x v="3"/>
    <d v="2024-11-21T00:00:00"/>
    <d v="2024-12-05T00:00:00"/>
    <x v="51"/>
    <m/>
    <m/>
    <m/>
    <m/>
    <m/>
    <m/>
    <m/>
  </r>
  <r>
    <x v="87"/>
    <x v="1"/>
    <s v="KHR"/>
    <x v="4"/>
    <d v="2024-11-21T00:00:00"/>
    <d v="2024-12-19T00:00:00"/>
    <x v="51"/>
    <m/>
    <m/>
    <m/>
    <m/>
    <m/>
    <m/>
    <m/>
  </r>
  <r>
    <x v="87"/>
    <x v="1"/>
    <s v="KHR"/>
    <x v="5"/>
    <d v="2024-11-21T00:00:00"/>
    <d v="2025-02-20T00:00:00"/>
    <x v="56"/>
    <n v="1.33"/>
    <n v="145390000000"/>
    <m/>
    <n v="1.33"/>
    <n v="140000000000"/>
    <n v="1.33"/>
    <n v="1.3074145402022199"/>
  </r>
  <r>
    <x v="87"/>
    <x v="1"/>
    <s v="KHR"/>
    <x v="6"/>
    <d v="2024-11-21T00:00:00"/>
    <d v="2025-05-22T00:00:00"/>
    <x v="30"/>
    <n v="1.38"/>
    <m/>
    <m/>
    <m/>
    <m/>
    <m/>
    <m/>
  </r>
  <r>
    <x v="87"/>
    <x v="1"/>
    <s v="KHR"/>
    <x v="7"/>
    <d v="2024-11-21T00:00:00"/>
    <d v="2025-11-20T00:00:00"/>
    <x v="13"/>
    <n v="1.4"/>
    <m/>
    <m/>
    <m/>
    <m/>
    <m/>
    <m/>
  </r>
  <r>
    <x v="87"/>
    <x v="1"/>
    <s v="USD"/>
    <x v="2"/>
    <d v="2024-11-21T00:00:00"/>
    <d v="2024-11-28T00:00:00"/>
    <x v="51"/>
    <m/>
    <m/>
    <m/>
    <m/>
    <m/>
    <m/>
    <m/>
  </r>
  <r>
    <x v="87"/>
    <x v="1"/>
    <s v="USD"/>
    <x v="3"/>
    <d v="2024-11-21T00:00:00"/>
    <d v="2024-12-05T00:00:00"/>
    <x v="51"/>
    <m/>
    <m/>
    <m/>
    <m/>
    <m/>
    <m/>
    <m/>
  </r>
  <r>
    <x v="87"/>
    <x v="1"/>
    <s v="USD"/>
    <x v="4"/>
    <d v="2024-11-21T00:00:00"/>
    <d v="2024-12-19T00:00:00"/>
    <x v="51"/>
    <m/>
    <m/>
    <m/>
    <m/>
    <m/>
    <m/>
    <m/>
  </r>
  <r>
    <x v="87"/>
    <x v="1"/>
    <s v="USD"/>
    <x v="5"/>
    <d v="2024-11-21T00:00:00"/>
    <d v="2025-02-20T00:00:00"/>
    <x v="28"/>
    <n v="1.1200000000000001"/>
    <n v="136000000"/>
    <n v="1.06"/>
    <n v="1.06"/>
    <n v="60000000"/>
    <n v="1.03"/>
    <n v="0.93246323529411768"/>
  </r>
  <r>
    <x v="87"/>
    <x v="1"/>
    <s v="USD"/>
    <x v="6"/>
    <d v="2024-11-21T00:00:00"/>
    <d v="2025-05-22T00:00:00"/>
    <x v="34"/>
    <n v="1.1599999999999999"/>
    <n v="50000000"/>
    <n v="1.1599999999999999"/>
    <n v="1.1599999999999999"/>
    <n v="30000000"/>
    <n v="1.1599999999999999"/>
    <n v="1.1599999999999999"/>
  </r>
  <r>
    <x v="87"/>
    <x v="1"/>
    <s v="USD"/>
    <x v="7"/>
    <d v="2024-11-21T00:00:00"/>
    <d v="2025-11-20T00:00:00"/>
    <x v="34"/>
    <n v="1.18"/>
    <n v="30000000"/>
    <n v="1.18"/>
    <n v="1.18"/>
    <n v="30000000"/>
    <n v="1.18"/>
    <n v="1.18"/>
  </r>
  <r>
    <x v="88"/>
    <x v="1"/>
    <s v="KHR"/>
    <x v="2"/>
    <d v="2024-11-28T00:00:00"/>
    <d v="2024-12-05T00:00:00"/>
    <x v="55"/>
    <n v="0.75"/>
    <n v="542000000000"/>
    <n v="0.7"/>
    <n v="0.75"/>
    <n v="542000000000"/>
    <n v="0.75"/>
    <n v="0.75"/>
  </r>
  <r>
    <x v="88"/>
    <x v="1"/>
    <s v="KHR"/>
    <x v="3"/>
    <d v="2024-11-28T00:00:00"/>
    <d v="2024-12-12T00:00:00"/>
    <x v="51"/>
    <m/>
    <m/>
    <m/>
    <m/>
    <m/>
    <m/>
    <m/>
  </r>
  <r>
    <x v="88"/>
    <x v="1"/>
    <s v="KHR"/>
    <x v="4"/>
    <d v="2024-11-28T00:00:00"/>
    <d v="2024-12-26T00:00:00"/>
    <x v="51"/>
    <m/>
    <m/>
    <m/>
    <m/>
    <m/>
    <m/>
    <m/>
  </r>
  <r>
    <x v="88"/>
    <x v="1"/>
    <s v="KHR"/>
    <x v="5"/>
    <d v="2024-11-28T00:00:00"/>
    <d v="2025-02-27T00:00:00"/>
    <x v="56"/>
    <n v="1.33"/>
    <n v="100000000000"/>
    <n v="1.33"/>
    <n v="1.33"/>
    <n v="100000000000"/>
    <n v="1.33"/>
    <n v="1.33"/>
  </r>
  <r>
    <x v="88"/>
    <x v="1"/>
    <s v="KHR"/>
    <x v="6"/>
    <d v="2024-11-28T00:00:00"/>
    <d v="2025-05-29T00:00:00"/>
    <x v="30"/>
    <n v="1.38"/>
    <m/>
    <m/>
    <m/>
    <m/>
    <m/>
    <m/>
  </r>
  <r>
    <x v="88"/>
    <x v="1"/>
    <s v="KHR"/>
    <x v="7"/>
    <d v="2024-11-28T00:00:00"/>
    <d v="2025-11-27T00:00:00"/>
    <x v="13"/>
    <n v="1.4"/>
    <m/>
    <m/>
    <m/>
    <m/>
    <m/>
    <m/>
  </r>
  <r>
    <x v="88"/>
    <x v="1"/>
    <s v="USD"/>
    <x v="2"/>
    <d v="2024-11-28T00:00:00"/>
    <d v="2024-12-05T00:00:00"/>
    <x v="51"/>
    <m/>
    <m/>
    <m/>
    <m/>
    <m/>
    <m/>
    <m/>
  </r>
  <r>
    <x v="88"/>
    <x v="1"/>
    <s v="USD"/>
    <x v="3"/>
    <d v="2024-11-28T00:00:00"/>
    <d v="2024-12-12T00:00:00"/>
    <x v="51"/>
    <m/>
    <m/>
    <m/>
    <m/>
    <m/>
    <m/>
    <m/>
  </r>
  <r>
    <x v="88"/>
    <x v="1"/>
    <s v="USD"/>
    <x v="4"/>
    <d v="2024-11-28T00:00:00"/>
    <d v="2024-12-26T00:00:00"/>
    <x v="51"/>
    <m/>
    <m/>
    <m/>
    <m/>
    <m/>
    <m/>
    <m/>
  </r>
  <r>
    <x v="88"/>
    <x v="1"/>
    <s v="USD"/>
    <x v="5"/>
    <d v="2024-11-28T00:00:00"/>
    <d v="2025-02-27T00:00:00"/>
    <x v="28"/>
    <n v="1.1200000000000001"/>
    <n v="133600000"/>
    <n v="0.5"/>
    <n v="1.02"/>
    <n v="60000000"/>
    <n v="1.02"/>
    <n v="1.0029940119760481"/>
  </r>
  <r>
    <x v="88"/>
    <x v="1"/>
    <s v="USD"/>
    <x v="6"/>
    <d v="2024-11-28T00:00:00"/>
    <d v="2025-05-29T00:00:00"/>
    <x v="34"/>
    <n v="1.1599999999999999"/>
    <n v="32150000"/>
    <n v="1.1499999999999999"/>
    <n v="1.1599999999999999"/>
    <n v="30000000"/>
    <n v="1.1499999999999999"/>
    <n v="1.150637636080871"/>
  </r>
  <r>
    <x v="88"/>
    <x v="1"/>
    <s v="USD"/>
    <x v="7"/>
    <d v="2024-11-28T00:00:00"/>
    <d v="2025-11-27T00:00:00"/>
    <x v="34"/>
    <n v="1.18"/>
    <n v="16200000"/>
    <n v="1"/>
    <n v="1.18"/>
    <n v="16200000"/>
    <n v="1.18"/>
    <n v="1.1111111111111109"/>
  </r>
  <r>
    <x v="89"/>
    <x v="1"/>
    <s v="KHR"/>
    <x v="2"/>
    <d v="2024-12-05T00:00:00"/>
    <d v="2024-12-12T00:00:00"/>
    <x v="55"/>
    <n v="0.75"/>
    <n v="460000000000"/>
    <n v="0.75"/>
    <n v="0.75"/>
    <n v="460000000000"/>
    <n v="0.75"/>
    <n v="0.99628252788104088"/>
  </r>
  <r>
    <x v="89"/>
    <x v="1"/>
    <s v="KHR"/>
    <x v="3"/>
    <d v="2024-12-05T00:00:00"/>
    <d v="2024-12-19T00:00:00"/>
    <x v="51"/>
    <m/>
    <m/>
    <m/>
    <m/>
    <m/>
    <m/>
    <m/>
  </r>
  <r>
    <x v="89"/>
    <x v="1"/>
    <s v="KHR"/>
    <x v="4"/>
    <d v="2024-12-05T00:00:00"/>
    <d v="2025-01-02T00:00:00"/>
    <x v="51"/>
    <m/>
    <m/>
    <m/>
    <m/>
    <m/>
    <m/>
    <m/>
  </r>
  <r>
    <x v="89"/>
    <x v="1"/>
    <s v="KHR"/>
    <x v="5"/>
    <d v="2024-12-05T00:00:00"/>
    <d v="2025-03-06T00:00:00"/>
    <x v="56"/>
    <n v="1.33"/>
    <n v="140000000000"/>
    <n v="1.33"/>
    <n v="1.33"/>
    <n v="140000000000"/>
    <n v="1.33"/>
    <n v="1.327524752475248"/>
  </r>
  <r>
    <x v="89"/>
    <x v="1"/>
    <s v="KHR"/>
    <x v="6"/>
    <d v="2024-12-05T00:00:00"/>
    <d v="2025-06-05T00:00:00"/>
    <x v="30"/>
    <n v="1.38"/>
    <m/>
    <m/>
    <m/>
    <m/>
    <m/>
    <m/>
  </r>
  <r>
    <x v="89"/>
    <x v="1"/>
    <s v="KHR"/>
    <x v="7"/>
    <d v="2024-12-05T00:00:00"/>
    <d v="2025-12-04T00:00:00"/>
    <x v="13"/>
    <n v="1.4"/>
    <m/>
    <m/>
    <m/>
    <m/>
    <m/>
    <m/>
  </r>
  <r>
    <x v="89"/>
    <x v="1"/>
    <s v="USD"/>
    <x v="2"/>
    <d v="2024-12-05T00:00:00"/>
    <d v="2024-12-12T00:00:00"/>
    <x v="51"/>
    <m/>
    <m/>
    <m/>
    <m/>
    <m/>
    <m/>
    <m/>
  </r>
  <r>
    <x v="89"/>
    <x v="1"/>
    <s v="USD"/>
    <x v="3"/>
    <d v="2024-12-05T00:00:00"/>
    <d v="2024-12-19T00:00:00"/>
    <x v="51"/>
    <m/>
    <m/>
    <m/>
    <m/>
    <m/>
    <m/>
    <m/>
  </r>
  <r>
    <x v="89"/>
    <x v="1"/>
    <s v="USD"/>
    <x v="4"/>
    <d v="2024-12-05T00:00:00"/>
    <d v="2025-01-02T00:00:00"/>
    <x v="51"/>
    <m/>
    <m/>
    <m/>
    <m/>
    <m/>
    <m/>
    <m/>
  </r>
  <r>
    <x v="89"/>
    <x v="1"/>
    <s v="USD"/>
    <x v="5"/>
    <d v="2024-12-05T00:00:00"/>
    <d v="2025-03-06T00:00:00"/>
    <x v="28"/>
    <n v="1.1200000000000001"/>
    <n v="195000000"/>
    <n v="1.01"/>
    <n v="1.1200000000000001"/>
    <n v="60000000"/>
    <n v="1.01"/>
    <n v="1.0438461538461541"/>
  </r>
  <r>
    <x v="89"/>
    <x v="1"/>
    <s v="USD"/>
    <x v="6"/>
    <d v="2024-12-05T00:00:00"/>
    <d v="2025-06-05T00:00:00"/>
    <x v="34"/>
    <n v="1.1599999999999999"/>
    <n v="42050000"/>
    <n v="1.1499999999999999"/>
    <n v="1.1599999999999999"/>
    <n v="30000000"/>
    <n v="1.1599999999999999"/>
    <n v="1.155243757431629"/>
  </r>
  <r>
    <x v="89"/>
    <x v="1"/>
    <s v="USD"/>
    <x v="7"/>
    <d v="2024-12-05T00:00:00"/>
    <d v="2025-12-04T00:00:00"/>
    <x v="34"/>
    <n v="1.18"/>
    <n v="150000"/>
    <n v="1.18"/>
    <n v="1.18"/>
    <n v="150000"/>
    <n v="1.18"/>
    <n v="1.18"/>
  </r>
  <r>
    <x v="90"/>
    <x v="1"/>
    <s v="KHR"/>
    <x v="2"/>
    <d v="2024-12-12T00:00:00"/>
    <d v="2024-12-19T00:00:00"/>
    <x v="55"/>
    <n v="1"/>
    <n v="538000000000"/>
    <n v="0.75"/>
    <n v="1"/>
    <n v="538000000000"/>
    <n v="0.75"/>
    <n v="1"/>
  </r>
  <r>
    <x v="90"/>
    <x v="1"/>
    <s v="KHR"/>
    <x v="3"/>
    <d v="2024-12-12T00:00:00"/>
    <d v="2024-12-26T00:00:00"/>
    <x v="51"/>
    <m/>
    <m/>
    <m/>
    <m/>
    <m/>
    <m/>
    <m/>
  </r>
  <r>
    <x v="90"/>
    <x v="1"/>
    <s v="KHR"/>
    <x v="4"/>
    <d v="2024-12-12T00:00:00"/>
    <d v="2025-01-09T00:00:00"/>
    <x v="51"/>
    <m/>
    <m/>
    <m/>
    <m/>
    <m/>
    <m/>
    <m/>
  </r>
  <r>
    <x v="90"/>
    <x v="1"/>
    <s v="KHR"/>
    <x v="5"/>
    <d v="2024-12-12T00:00:00"/>
    <d v="2025-03-13T00:00:00"/>
    <x v="56"/>
    <n v="1.33"/>
    <n v="50500000000"/>
    <n v="1"/>
    <n v="1.33"/>
    <n v="50500000000"/>
    <n v="1.33"/>
    <n v="1.33"/>
  </r>
  <r>
    <x v="90"/>
    <x v="1"/>
    <s v="KHR"/>
    <x v="6"/>
    <d v="2024-12-12T00:00:00"/>
    <d v="2025-06-12T00:00:00"/>
    <x v="30"/>
    <n v="1.38"/>
    <m/>
    <m/>
    <m/>
    <m/>
    <m/>
    <m/>
  </r>
  <r>
    <x v="90"/>
    <x v="1"/>
    <s v="KHR"/>
    <x v="7"/>
    <d v="2024-12-12T00:00:00"/>
    <d v="2025-12-11T00:00:00"/>
    <x v="51"/>
    <m/>
    <m/>
    <m/>
    <m/>
    <m/>
    <m/>
    <m/>
  </r>
  <r>
    <x v="90"/>
    <x v="0"/>
    <s v="KHR"/>
    <x v="10"/>
    <d v="2024-12-13T00:00:00"/>
    <m/>
    <x v="0"/>
    <m/>
    <m/>
    <m/>
    <m/>
    <m/>
    <s v="-"/>
    <m/>
  </r>
  <r>
    <x v="90"/>
    <x v="1"/>
    <s v="USD"/>
    <x v="2"/>
    <d v="2024-12-12T00:00:00"/>
    <d v="2024-12-19T00:00:00"/>
    <x v="51"/>
    <m/>
    <m/>
    <m/>
    <m/>
    <m/>
    <m/>
    <m/>
  </r>
  <r>
    <x v="90"/>
    <x v="1"/>
    <s v="USD"/>
    <x v="3"/>
    <d v="2024-12-12T00:00:00"/>
    <d v="2024-12-26T00:00:00"/>
    <x v="51"/>
    <m/>
    <m/>
    <m/>
    <m/>
    <m/>
    <m/>
    <m/>
  </r>
  <r>
    <x v="90"/>
    <x v="1"/>
    <s v="USD"/>
    <x v="4"/>
    <d v="2024-12-12T00:00:00"/>
    <d v="2025-01-09T00:00:00"/>
    <x v="51"/>
    <m/>
    <m/>
    <m/>
    <m/>
    <m/>
    <m/>
    <m/>
  </r>
  <r>
    <x v="90"/>
    <x v="1"/>
    <s v="USD"/>
    <x v="5"/>
    <d v="2024-12-12T00:00:00"/>
    <d v="2025-03-13T00:00:00"/>
    <x v="28"/>
    <n v="1.1200000000000001"/>
    <n v="184780000"/>
    <n v="0.3"/>
    <n v="1.1000000000000001"/>
    <n v="60000000"/>
    <n v="0.99"/>
    <n v="0.99463578309340828"/>
  </r>
  <r>
    <x v="90"/>
    <x v="1"/>
    <s v="USD"/>
    <x v="6"/>
    <d v="2024-12-12T00:00:00"/>
    <d v="2025-06-12T00:00:00"/>
    <x v="34"/>
    <n v="1.1599999999999999"/>
    <n v="46120000"/>
    <n v="1.1200000000000001"/>
    <n v="1.1599999999999999"/>
    <n v="30000000"/>
    <n v="1.66"/>
    <n v="1.1380745880312231"/>
  </r>
  <r>
    <x v="90"/>
    <x v="1"/>
    <s v="USD"/>
    <x v="7"/>
    <d v="2024-12-12T00:00:00"/>
    <d v="2025-12-11T00:00:00"/>
    <x v="34"/>
    <n v="1.18"/>
    <n v="33000000"/>
    <n v="1.18"/>
    <n v="1.18"/>
    <n v="33000000"/>
    <n v="1.18"/>
    <n v="1.18"/>
  </r>
  <r>
    <x v="91"/>
    <x v="1"/>
    <s v="KHR"/>
    <x v="2"/>
    <d v="2024-12-19T00:00:00"/>
    <d v="2024-12-26T00:00:00"/>
    <x v="55"/>
    <n v="1"/>
    <n v="448000000000"/>
    <n v="1"/>
    <n v="1"/>
    <n v="448000000000"/>
    <n v="1"/>
    <n v="1"/>
  </r>
  <r>
    <x v="91"/>
    <x v="1"/>
    <s v="KHR"/>
    <x v="3"/>
    <d v="2024-12-19T00:00:00"/>
    <d v="2025-01-02T00:00:00"/>
    <x v="51"/>
    <m/>
    <m/>
    <m/>
    <m/>
    <m/>
    <m/>
    <m/>
  </r>
  <r>
    <x v="91"/>
    <x v="1"/>
    <s v="KHR"/>
    <x v="4"/>
    <d v="2024-12-19T00:00:00"/>
    <d v="2025-01-16T00:00:00"/>
    <x v="51"/>
    <m/>
    <m/>
    <m/>
    <m/>
    <m/>
    <m/>
    <m/>
  </r>
  <r>
    <x v="91"/>
    <x v="1"/>
    <s v="KHR"/>
    <x v="5"/>
    <d v="2024-12-19T00:00:00"/>
    <d v="2025-03-20T00:00:00"/>
    <x v="56"/>
    <n v="1.33"/>
    <n v="10000000000"/>
    <n v="1.33"/>
    <n v="1.33"/>
    <n v="10000000000"/>
    <n v="1.33"/>
    <n v="1"/>
  </r>
  <r>
    <x v="91"/>
    <x v="1"/>
    <s v="KHR"/>
    <x v="6"/>
    <d v="2024-12-19T00:00:00"/>
    <d v="2025-06-19T00:00:00"/>
    <x v="30"/>
    <n v="1.38"/>
    <m/>
    <m/>
    <m/>
    <m/>
    <m/>
    <m/>
  </r>
  <r>
    <x v="91"/>
    <x v="1"/>
    <s v="KHR"/>
    <x v="7"/>
    <d v="2024-12-19T00:00:00"/>
    <d v="2025-12-18T00:00:00"/>
    <x v="51"/>
    <m/>
    <m/>
    <m/>
    <m/>
    <m/>
    <m/>
    <m/>
  </r>
  <r>
    <x v="91"/>
    <x v="1"/>
    <s v="USD"/>
    <x v="2"/>
    <d v="2024-12-19T00:00:00"/>
    <d v="2024-12-26T00:00:00"/>
    <x v="51"/>
    <m/>
    <m/>
    <m/>
    <m/>
    <m/>
    <m/>
    <m/>
  </r>
  <r>
    <x v="91"/>
    <x v="1"/>
    <s v="USD"/>
    <x v="3"/>
    <d v="2024-12-19T00:00:00"/>
    <d v="2025-01-02T00:00:00"/>
    <x v="51"/>
    <m/>
    <m/>
    <m/>
    <m/>
    <m/>
    <m/>
    <m/>
  </r>
  <r>
    <x v="91"/>
    <x v="1"/>
    <s v="USD"/>
    <x v="4"/>
    <d v="2024-12-19T00:00:00"/>
    <d v="2025-01-16T00:00:00"/>
    <x v="51"/>
    <m/>
    <m/>
    <m/>
    <m/>
    <m/>
    <m/>
    <m/>
  </r>
  <r>
    <x v="91"/>
    <x v="1"/>
    <s v="USD"/>
    <x v="5"/>
    <d v="2024-12-19T00:00:00"/>
    <d v="2025-03-20T00:00:00"/>
    <x v="28"/>
    <n v="1.1200000000000001"/>
    <n v="117660000"/>
    <n v="0.3"/>
    <n v="1"/>
    <n v="60000000"/>
    <n v="1"/>
    <n v="0.97613462519122896"/>
  </r>
  <r>
    <x v="91"/>
    <x v="1"/>
    <s v="USD"/>
    <x v="6"/>
    <d v="2024-12-19T00:00:00"/>
    <d v="2025-06-19T00:00:00"/>
    <x v="34"/>
    <n v="1.1599999999999999"/>
    <n v="5000000"/>
    <n v="1.1599999999999999"/>
    <n v="1.1599999999999999"/>
    <n v="5000000"/>
    <n v="1.1599999999999999"/>
    <n v="1.1599999999999999"/>
  </r>
  <r>
    <x v="91"/>
    <x v="1"/>
    <s v="USD"/>
    <x v="7"/>
    <d v="2024-12-19T00:00:00"/>
    <d v="2025-12-18T00:00:00"/>
    <x v="34"/>
    <n v="1.18"/>
    <n v="14150000"/>
    <n v="1.18"/>
    <n v="1.18"/>
    <n v="14150000"/>
    <n v="1.18"/>
    <n v="1.18"/>
  </r>
  <r>
    <x v="92"/>
    <x v="1"/>
    <s v="KHR"/>
    <x v="2"/>
    <d v="2024-12-26T00:00:00"/>
    <d v="2025-01-02T00:00:00"/>
    <x v="55"/>
    <n v="1"/>
    <n v="363000000000"/>
    <n v="1"/>
    <n v="1"/>
    <n v="363000000000"/>
    <n v="1"/>
    <n v="0.74538745387453875"/>
  </r>
  <r>
    <x v="92"/>
    <x v="1"/>
    <s v="KHR"/>
    <x v="3"/>
    <d v="2024-12-26T00:00:00"/>
    <d v="2025-01-09T00:00:00"/>
    <x v="51"/>
    <m/>
    <m/>
    <m/>
    <m/>
    <m/>
    <m/>
    <m/>
  </r>
  <r>
    <x v="92"/>
    <x v="1"/>
    <s v="KHR"/>
    <x v="4"/>
    <d v="2024-12-26T00:00:00"/>
    <d v="2025-01-23T00:00:00"/>
    <x v="51"/>
    <m/>
    <m/>
    <m/>
    <m/>
    <m/>
    <m/>
    <m/>
  </r>
  <r>
    <x v="92"/>
    <x v="1"/>
    <s v="KHR"/>
    <x v="5"/>
    <d v="2024-12-26T00:00:00"/>
    <d v="2025-03-27T00:00:00"/>
    <x v="56"/>
    <n v="1.33"/>
    <n v="200000000"/>
    <n v="1"/>
    <n v="1"/>
    <n v="200000000"/>
    <n v="1"/>
    <n v="1.33"/>
  </r>
  <r>
    <x v="92"/>
    <x v="1"/>
    <s v="KHR"/>
    <x v="6"/>
    <d v="2024-12-26T00:00:00"/>
    <d v="2025-06-26T00:00:00"/>
    <x v="30"/>
    <n v="1.38"/>
    <n v="2000000000"/>
    <n v="1.38"/>
    <n v="1.38"/>
    <n v="2000000000"/>
    <n v="1.38"/>
    <n v="1.38"/>
  </r>
  <r>
    <x v="92"/>
    <x v="1"/>
    <s v="KHR"/>
    <x v="7"/>
    <d v="2024-12-26T00:00:00"/>
    <d v="2025-12-25T00:00:00"/>
    <x v="51"/>
    <m/>
    <m/>
    <m/>
    <m/>
    <m/>
    <m/>
    <m/>
  </r>
  <r>
    <x v="92"/>
    <x v="1"/>
    <s v="USD"/>
    <x v="2"/>
    <d v="2024-12-26T00:00:00"/>
    <d v="2025-01-02T00:00:00"/>
    <x v="51"/>
    <m/>
    <m/>
    <m/>
    <m/>
    <m/>
    <m/>
    <m/>
  </r>
  <r>
    <x v="92"/>
    <x v="1"/>
    <s v="USD"/>
    <x v="3"/>
    <d v="2024-12-26T00:00:00"/>
    <d v="2025-01-09T00:00:00"/>
    <x v="51"/>
    <m/>
    <m/>
    <m/>
    <m/>
    <m/>
    <m/>
    <m/>
  </r>
  <r>
    <x v="92"/>
    <x v="1"/>
    <s v="USD"/>
    <x v="4"/>
    <d v="2024-12-26T00:00:00"/>
    <d v="2025-01-23T00:00:00"/>
    <x v="51"/>
    <m/>
    <m/>
    <m/>
    <m/>
    <m/>
    <m/>
    <m/>
  </r>
  <r>
    <x v="92"/>
    <x v="1"/>
    <s v="USD"/>
    <x v="5"/>
    <d v="2024-12-26T00:00:00"/>
    <d v="2025-03-27T00:00:00"/>
    <x v="28"/>
    <n v="1.1200000000000001"/>
    <n v="80600000"/>
    <n v="0.97"/>
    <n v="1"/>
    <n v="60000000"/>
    <n v="1"/>
    <n v="0.99627791563275436"/>
  </r>
  <r>
    <x v="92"/>
    <x v="1"/>
    <s v="USD"/>
    <x v="6"/>
    <d v="2024-12-26T00:00:00"/>
    <d v="2025-06-26T00:00:00"/>
    <x v="34"/>
    <n v="1.1599999999999999"/>
    <m/>
    <n v="1.1399999999999999"/>
    <n v="1.1599999999999999"/>
    <m/>
    <n v="1.1599999999999999"/>
    <n v="1.1519999999999999"/>
  </r>
  <r>
    <x v="92"/>
    <x v="1"/>
    <s v="USD"/>
    <x v="7"/>
    <d v="2024-12-26T00:00:00"/>
    <d v="2025-12-25T00:00:00"/>
    <x v="34"/>
    <n v="1.18"/>
    <n v="3100000"/>
    <n v="1"/>
    <n v="1"/>
    <n v="3100000"/>
    <n v="1"/>
    <n v="1"/>
  </r>
  <r>
    <x v="93"/>
    <x v="1"/>
    <s v="KHR"/>
    <x v="2"/>
    <d v="2025-01-02T00:00:00"/>
    <d v="2025-01-09T00:00:00"/>
    <x v="55"/>
    <n v="1"/>
    <n v="40000000000"/>
    <n v="1"/>
    <n v="1"/>
    <n v="40000000000"/>
    <n v="1"/>
    <n v="1"/>
  </r>
  <r>
    <x v="93"/>
    <x v="1"/>
    <s v="KHR"/>
    <x v="3"/>
    <d v="2025-01-02T00:00:00"/>
    <d v="2025-01-16T00:00:00"/>
    <x v="51"/>
    <m/>
    <m/>
    <m/>
    <m/>
    <m/>
    <m/>
    <m/>
  </r>
  <r>
    <x v="93"/>
    <x v="1"/>
    <s v="KHR"/>
    <x v="4"/>
    <d v="2025-01-02T00:00:00"/>
    <d v="2025-01-30T00:00:00"/>
    <x v="51"/>
    <m/>
    <m/>
    <m/>
    <m/>
    <m/>
    <m/>
    <m/>
  </r>
  <r>
    <x v="93"/>
    <x v="1"/>
    <s v="KHR"/>
    <x v="5"/>
    <d v="2025-01-02T00:00:00"/>
    <d v="2025-04-03T00:00:00"/>
    <x v="56"/>
    <n v="1.33"/>
    <m/>
    <m/>
    <m/>
    <m/>
    <m/>
    <m/>
  </r>
  <r>
    <x v="93"/>
    <x v="1"/>
    <s v="KHR"/>
    <x v="6"/>
    <d v="2025-01-02T00:00:00"/>
    <d v="2025-07-03T00:00:00"/>
    <x v="30"/>
    <n v="1.38"/>
    <m/>
    <m/>
    <m/>
    <m/>
    <m/>
    <m/>
  </r>
  <r>
    <x v="93"/>
    <x v="1"/>
    <s v="KHR"/>
    <x v="7"/>
    <d v="2025-01-02T00:00:00"/>
    <d v="2026-01-01T00:00:00"/>
    <x v="51"/>
    <m/>
    <m/>
    <m/>
    <m/>
    <m/>
    <m/>
    <m/>
  </r>
  <r>
    <x v="93"/>
    <x v="1"/>
    <s v="USD"/>
    <x v="2"/>
    <d v="2025-01-02T00:00:00"/>
    <d v="2025-01-09T00:00:00"/>
    <x v="51"/>
    <m/>
    <m/>
    <m/>
    <m/>
    <m/>
    <m/>
    <m/>
  </r>
  <r>
    <x v="93"/>
    <x v="1"/>
    <s v="USD"/>
    <x v="3"/>
    <d v="2025-01-02T00:00:00"/>
    <d v="2025-01-16T00:00:00"/>
    <x v="51"/>
    <m/>
    <m/>
    <m/>
    <m/>
    <m/>
    <m/>
    <m/>
  </r>
  <r>
    <x v="93"/>
    <x v="1"/>
    <s v="USD"/>
    <x v="4"/>
    <d v="2025-01-02T00:00:00"/>
    <d v="2025-01-30T00:00:00"/>
    <x v="51"/>
    <m/>
    <m/>
    <m/>
    <m/>
    <m/>
    <m/>
    <m/>
  </r>
  <r>
    <x v="93"/>
    <x v="1"/>
    <s v="USD"/>
    <x v="5"/>
    <d v="2025-01-02T00:00:00"/>
    <d v="2025-04-03T00:00:00"/>
    <x v="28"/>
    <n v="1.1200000000000001"/>
    <n v="100000000"/>
    <n v="0.98"/>
    <n v="0.99"/>
    <n v="60000000"/>
    <n v="0.99"/>
    <n v="0.98599999999999999"/>
  </r>
  <r>
    <x v="93"/>
    <x v="1"/>
    <s v="USD"/>
    <x v="6"/>
    <d v="2025-01-02T00:00:00"/>
    <d v="2025-07-03T00:00:00"/>
    <x v="34"/>
    <n v="1.1599999999999999"/>
    <n v="20000000"/>
    <n v="1.1499999999999999"/>
    <n v="1.1499999999999999"/>
    <n v="20000000"/>
    <n v="1.1499999999999999"/>
    <n v="1.1499999999999999"/>
  </r>
  <r>
    <x v="93"/>
    <x v="1"/>
    <s v="USD"/>
    <x v="7"/>
    <d v="2025-01-02T00:00:00"/>
    <d v="2026-01-01T00:00:00"/>
    <x v="34"/>
    <n v="1.18"/>
    <n v="20000000"/>
    <n v="1.18"/>
    <n v="1.18"/>
    <n v="20000000"/>
    <n v="1.18"/>
    <n v="1.18"/>
  </r>
  <r>
    <x v="94"/>
    <x v="1"/>
    <s v="KHR"/>
    <x v="2"/>
    <d v="2025-01-09T00:00:00"/>
    <d v="2025-01-16T00:00:00"/>
    <x v="55"/>
    <n v="1"/>
    <n v="453000000000"/>
    <n v="0.9"/>
    <n v="1"/>
    <n v="453000000000"/>
    <n v="1"/>
    <n v="0.99116997792494477"/>
  </r>
  <r>
    <x v="94"/>
    <x v="1"/>
    <s v="KHR"/>
    <x v="3"/>
    <d v="2025-01-09T00:00:00"/>
    <d v="2025-01-23T00:00:00"/>
    <x v="51"/>
    <m/>
    <m/>
    <m/>
    <m/>
    <m/>
    <m/>
    <m/>
  </r>
  <r>
    <x v="94"/>
    <x v="1"/>
    <s v="KHR"/>
    <x v="4"/>
    <d v="2025-01-09T00:00:00"/>
    <d v="2025-02-06T00:00:00"/>
    <x v="51"/>
    <m/>
    <m/>
    <m/>
    <m/>
    <m/>
    <m/>
    <m/>
  </r>
  <r>
    <x v="94"/>
    <x v="1"/>
    <s v="KHR"/>
    <x v="5"/>
    <d v="2025-01-09T00:00:00"/>
    <d v="2025-04-10T00:00:00"/>
    <x v="56"/>
    <n v="1.33"/>
    <n v="54475000000"/>
    <n v="0.99"/>
    <n v="1.33"/>
    <n v="54475000000"/>
    <n v="1.33"/>
    <n v="1.3146177145479581"/>
  </r>
  <r>
    <x v="94"/>
    <x v="1"/>
    <s v="KHR"/>
    <x v="6"/>
    <d v="2025-01-09T00:00:00"/>
    <d v="2025-07-10T00:00:00"/>
    <x v="30"/>
    <n v="1.38"/>
    <n v="2200000000"/>
    <n v="0.9"/>
    <n v="1.38"/>
    <n v="2200000000"/>
    <n v="1.38"/>
    <n v="1.336363636363636"/>
  </r>
  <r>
    <x v="94"/>
    <x v="1"/>
    <s v="KHR"/>
    <x v="7"/>
    <d v="2025-01-09T00:00:00"/>
    <d v="2026-01-08T00:00:00"/>
    <x v="51"/>
    <m/>
    <m/>
    <m/>
    <m/>
    <m/>
    <m/>
    <m/>
  </r>
  <r>
    <x v="94"/>
    <x v="1"/>
    <s v="USD"/>
    <x v="2"/>
    <d v="2025-01-09T00:00:00"/>
    <d v="2025-01-16T00:00:00"/>
    <x v="51"/>
    <m/>
    <m/>
    <m/>
    <m/>
    <m/>
    <m/>
    <m/>
  </r>
  <r>
    <x v="94"/>
    <x v="1"/>
    <s v="USD"/>
    <x v="3"/>
    <d v="2025-01-09T00:00:00"/>
    <d v="2025-01-23T00:00:00"/>
    <x v="51"/>
    <m/>
    <m/>
    <m/>
    <m/>
    <m/>
    <m/>
    <m/>
  </r>
  <r>
    <x v="94"/>
    <x v="1"/>
    <s v="USD"/>
    <x v="4"/>
    <d v="2025-01-09T00:00:00"/>
    <d v="2025-02-06T00:00:00"/>
    <x v="51"/>
    <m/>
    <m/>
    <m/>
    <m/>
    <m/>
    <m/>
    <m/>
  </r>
  <r>
    <x v="94"/>
    <x v="1"/>
    <s v="USD"/>
    <x v="5"/>
    <d v="2025-01-09T00:00:00"/>
    <d v="2025-04-10T00:00:00"/>
    <x v="28"/>
    <n v="1.1200000000000001"/>
    <n v="114037000"/>
    <n v="0.5"/>
    <n v="1.08"/>
    <n v="60000000"/>
    <n v="0.99"/>
    <n v="0.98068854845357212"/>
  </r>
  <r>
    <x v="94"/>
    <x v="1"/>
    <s v="USD"/>
    <x v="6"/>
    <d v="2025-01-09T00:00:00"/>
    <d v="2025-07-10T00:00:00"/>
    <x v="34"/>
    <n v="1.1599999999999999"/>
    <n v="55050000"/>
    <n v="0.8"/>
    <n v="1.1599999999999999"/>
    <n v="30000000"/>
    <n v="1.1399999999999999"/>
    <n v="1.1478655767484101"/>
  </r>
  <r>
    <x v="94"/>
    <x v="1"/>
    <s v="USD"/>
    <x v="7"/>
    <d v="2025-01-09T00:00:00"/>
    <d v="2026-01-08T00:00:00"/>
    <x v="34"/>
    <n v="1.18"/>
    <n v="35000000"/>
    <n v="1.17"/>
    <n v="1.17"/>
    <n v="30000000"/>
    <n v="1.17"/>
    <n v="1.17"/>
  </r>
  <r>
    <x v="95"/>
    <x v="1"/>
    <s v="KHR"/>
    <x v="2"/>
    <d v="2025-01-16T00:00:00"/>
    <d v="2025-01-23T00:00:00"/>
    <x v="55"/>
    <n v="1"/>
    <n v="520000000000"/>
    <n v="0.9"/>
    <n v="1"/>
    <n v="520000000000"/>
    <n v="1"/>
    <n v="0.9884615384615385"/>
  </r>
  <r>
    <x v="95"/>
    <x v="1"/>
    <s v="KHR"/>
    <x v="3"/>
    <d v="2025-01-16T00:00:00"/>
    <d v="2025-01-30T00:00:00"/>
    <x v="51"/>
    <m/>
    <m/>
    <m/>
    <m/>
    <m/>
    <m/>
    <m/>
  </r>
  <r>
    <x v="95"/>
    <x v="1"/>
    <s v="KHR"/>
    <x v="4"/>
    <d v="2025-01-16T00:00:00"/>
    <d v="2025-02-13T00:00:00"/>
    <x v="51"/>
    <m/>
    <m/>
    <m/>
    <m/>
    <m/>
    <m/>
    <m/>
  </r>
  <r>
    <x v="95"/>
    <x v="1"/>
    <s v="KHR"/>
    <x v="5"/>
    <d v="2025-01-16T00:00:00"/>
    <d v="2025-04-17T00:00:00"/>
    <x v="56"/>
    <n v="1.33"/>
    <n v="40500000000"/>
    <n v="0.9"/>
    <n v="1.33"/>
    <n v="40500000000"/>
    <n v="1.33"/>
    <n v="1.3246913580246911"/>
  </r>
  <r>
    <x v="95"/>
    <x v="1"/>
    <s v="KHR"/>
    <x v="6"/>
    <d v="2025-01-16T00:00:00"/>
    <d v="2025-07-17T00:00:00"/>
    <x v="30"/>
    <n v="1.38"/>
    <n v="200000000"/>
    <n v="1.38"/>
    <n v="1.38"/>
    <n v="200000000"/>
    <n v="1.38"/>
    <n v="1.38"/>
  </r>
  <r>
    <x v="95"/>
    <x v="1"/>
    <s v="KHR"/>
    <x v="7"/>
    <d v="2025-01-16T00:00:00"/>
    <d v="2026-01-15T00:00:00"/>
    <x v="51"/>
    <m/>
    <m/>
    <m/>
    <m/>
    <m/>
    <m/>
    <m/>
  </r>
  <r>
    <x v="95"/>
    <x v="1"/>
    <s v="USD"/>
    <x v="2"/>
    <d v="2025-01-16T00:00:00"/>
    <d v="2025-01-23T00:00:00"/>
    <x v="51"/>
    <m/>
    <m/>
    <m/>
    <m/>
    <m/>
    <m/>
    <m/>
  </r>
  <r>
    <x v="95"/>
    <x v="1"/>
    <s v="USD"/>
    <x v="3"/>
    <d v="2025-01-16T00:00:00"/>
    <d v="2025-01-30T00:00:00"/>
    <x v="51"/>
    <m/>
    <m/>
    <m/>
    <m/>
    <m/>
    <m/>
    <m/>
  </r>
  <r>
    <x v="95"/>
    <x v="1"/>
    <s v="USD"/>
    <x v="4"/>
    <d v="2025-01-16T00:00:00"/>
    <d v="2025-02-13T00:00:00"/>
    <x v="51"/>
    <m/>
    <m/>
    <m/>
    <m/>
    <m/>
    <m/>
    <m/>
  </r>
  <r>
    <x v="95"/>
    <x v="1"/>
    <s v="USD"/>
    <x v="5"/>
    <d v="2025-01-16T00:00:00"/>
    <d v="2025-04-17T00:00:00"/>
    <x v="28"/>
    <n v="1.1200000000000001"/>
    <n v="171374000"/>
    <n v="0.5"/>
    <n v="1.01"/>
    <n v="60000000"/>
    <n v="0.96"/>
    <n v="0.93254169243875962"/>
  </r>
  <r>
    <x v="95"/>
    <x v="1"/>
    <s v="USD"/>
    <x v="6"/>
    <d v="2025-01-16T00:00:00"/>
    <d v="2025-07-17T00:00:00"/>
    <x v="34"/>
    <n v="1.1599999999999999"/>
    <n v="40505000"/>
    <n v="1.1200000000000001"/>
    <n v="1.1599999999999999"/>
    <n v="30000000"/>
    <n v="1.1299999999999999"/>
    <n v="1.133782771535581"/>
  </r>
  <r>
    <x v="95"/>
    <x v="1"/>
    <s v="USD"/>
    <x v="7"/>
    <d v="2025-01-16T00:00:00"/>
    <d v="2026-01-15T00:00:00"/>
    <x v="34"/>
    <n v="1.18"/>
    <n v="25000000"/>
    <n v="1.17"/>
    <n v="1.17"/>
    <n v="25000000"/>
    <n v="1.17"/>
    <n v="1.17"/>
  </r>
  <r>
    <x v="96"/>
    <x v="1"/>
    <s v="KHR"/>
    <x v="2"/>
    <d v="2025-01-23T00:00:00"/>
    <d v="2025-01-30T00:00:00"/>
    <x v="55"/>
    <n v="1"/>
    <n v="618000000000"/>
    <n v="0.9"/>
    <n v="1"/>
    <n v="618000000000"/>
    <n v="1"/>
    <n v="0.98980582524271843"/>
  </r>
  <r>
    <x v="96"/>
    <x v="1"/>
    <s v="KHR"/>
    <x v="3"/>
    <d v="2025-01-23T00:00:00"/>
    <d v="2025-02-06T00:00:00"/>
    <x v="51"/>
    <m/>
    <m/>
    <m/>
    <m/>
    <m/>
    <m/>
    <m/>
  </r>
  <r>
    <x v="96"/>
    <x v="1"/>
    <s v="KHR"/>
    <x v="4"/>
    <d v="2025-01-23T00:00:00"/>
    <d v="2025-02-20T00:00:00"/>
    <x v="51"/>
    <m/>
    <m/>
    <m/>
    <m/>
    <m/>
    <m/>
    <m/>
  </r>
  <r>
    <x v="96"/>
    <x v="1"/>
    <s v="KHR"/>
    <x v="5"/>
    <d v="2025-01-23T00:00:00"/>
    <d v="2025-04-24T00:00:00"/>
    <x v="56"/>
    <n v="1.33"/>
    <n v="50600000000"/>
    <n v="0.5"/>
    <n v="1.33"/>
    <n v="50600000000"/>
    <n v="1.33"/>
    <n v="1.3201581027667979"/>
  </r>
  <r>
    <x v="96"/>
    <x v="1"/>
    <s v="KHR"/>
    <x v="6"/>
    <d v="2025-01-23T00:00:00"/>
    <d v="2025-07-24T00:00:00"/>
    <x v="20"/>
    <n v="1.38"/>
    <n v="1200000000"/>
    <n v="0.9"/>
    <n v="1.38"/>
    <n v="1200000000"/>
    <n v="1.38"/>
    <n v="0.98"/>
  </r>
  <r>
    <x v="96"/>
    <x v="1"/>
    <s v="KHR"/>
    <x v="7"/>
    <d v="2025-01-23T00:00:00"/>
    <d v="2026-01-22T00:00:00"/>
    <x v="51"/>
    <m/>
    <m/>
    <m/>
    <m/>
    <m/>
    <m/>
    <m/>
  </r>
  <r>
    <x v="96"/>
    <x v="0"/>
    <s v="KHR"/>
    <x v="11"/>
    <d v="2025-01-24T00:00:00"/>
    <d v="2026-01-24T00:00:00"/>
    <x v="0"/>
    <n v="2.8"/>
    <n v="25000000000"/>
    <n v="3"/>
    <n v="4"/>
    <n v="24000000000"/>
    <s v="-"/>
    <n v="3.2"/>
  </r>
  <r>
    <x v="96"/>
    <x v="1"/>
    <s v="USD"/>
    <x v="2"/>
    <d v="2025-01-23T00:00:00"/>
    <d v="2025-01-30T00:00:00"/>
    <x v="51"/>
    <m/>
    <m/>
    <m/>
    <m/>
    <m/>
    <m/>
    <m/>
  </r>
  <r>
    <x v="96"/>
    <x v="1"/>
    <s v="USD"/>
    <x v="3"/>
    <d v="2025-01-23T00:00:00"/>
    <d v="2025-02-06T00:00:00"/>
    <x v="51"/>
    <m/>
    <m/>
    <m/>
    <m/>
    <m/>
    <m/>
    <m/>
  </r>
  <r>
    <x v="96"/>
    <x v="1"/>
    <s v="USD"/>
    <x v="4"/>
    <d v="2025-01-23T00:00:00"/>
    <d v="2025-02-20T00:00:00"/>
    <x v="51"/>
    <m/>
    <m/>
    <m/>
    <m/>
    <m/>
    <m/>
    <m/>
  </r>
  <r>
    <x v="96"/>
    <x v="1"/>
    <s v="USD"/>
    <x v="5"/>
    <d v="2025-01-23T00:00:00"/>
    <d v="2025-04-24T00:00:00"/>
    <x v="28"/>
    <n v="1.1200000000000001"/>
    <n v="108644000"/>
    <n v="0.5"/>
    <n v="1"/>
    <n v="60000000"/>
    <n v="0.96"/>
    <n v="0.95309082876182771"/>
  </r>
  <r>
    <x v="96"/>
    <x v="1"/>
    <s v="USD"/>
    <x v="6"/>
    <d v="2025-01-23T00:00:00"/>
    <d v="2025-07-24T00:00:00"/>
    <x v="34"/>
    <n v="1.1599999999999999"/>
    <n v="20400000"/>
    <n v="0.9"/>
    <n v="1.1499999999999999"/>
    <n v="20400000"/>
    <n v="1.1499999999999999"/>
    <n v="1.1333333333333331"/>
  </r>
  <r>
    <x v="96"/>
    <x v="1"/>
    <s v="USD"/>
    <x v="7"/>
    <d v="2025-01-23T00:00:00"/>
    <d v="2026-01-22T00:00:00"/>
    <x v="34"/>
    <n v="1.18"/>
    <n v="23150000"/>
    <n v="1.05"/>
    <n v="1.18"/>
    <n v="23150000"/>
    <n v="1.18"/>
    <n v="1.162591792656587"/>
  </r>
  <r>
    <x v="97"/>
    <x v="1"/>
    <s v="KHR"/>
    <x v="2"/>
    <d v="2025-01-30T00:00:00"/>
    <d v="2025-02-06T00:00:00"/>
    <x v="55"/>
    <n v="1"/>
    <n v="120000000000"/>
    <n v="0.9"/>
    <n v="1"/>
    <n v="120000000000"/>
    <n v="1"/>
    <n v="0.97499999999999998"/>
  </r>
  <r>
    <x v="97"/>
    <x v="1"/>
    <s v="KHR"/>
    <x v="3"/>
    <d v="2025-01-30T00:00:00"/>
    <d v="2025-02-13T00:00:00"/>
    <x v="51"/>
    <m/>
    <m/>
    <m/>
    <m/>
    <m/>
    <m/>
    <m/>
  </r>
  <r>
    <x v="97"/>
    <x v="1"/>
    <s v="KHR"/>
    <x v="4"/>
    <d v="2025-01-30T00:00:00"/>
    <d v="2025-02-27T00:00:00"/>
    <x v="51"/>
    <m/>
    <m/>
    <m/>
    <m/>
    <m/>
    <m/>
    <m/>
  </r>
  <r>
    <x v="97"/>
    <x v="1"/>
    <s v="KHR"/>
    <x v="5"/>
    <d v="2025-01-30T00:00:00"/>
    <d v="2025-05-01T00:00:00"/>
    <x v="56"/>
    <n v="1.1499999999999999"/>
    <n v="1830000000"/>
    <n v="0.55000000000000004"/>
    <n v="1"/>
    <n v="1830000000"/>
    <n v="1"/>
    <n v="0.59918032786885245"/>
  </r>
  <r>
    <x v="97"/>
    <x v="1"/>
    <s v="KHR"/>
    <x v="6"/>
    <d v="2025-01-30T00:00:00"/>
    <d v="2025-07-31T00:00:00"/>
    <x v="20"/>
    <n v="1.3"/>
    <m/>
    <m/>
    <m/>
    <m/>
    <m/>
    <m/>
  </r>
  <r>
    <x v="97"/>
    <x v="1"/>
    <s v="KHR"/>
    <x v="7"/>
    <d v="2025-01-30T00:00:00"/>
    <d v="2026-01-29T00:00:00"/>
    <x v="51"/>
    <m/>
    <m/>
    <m/>
    <m/>
    <m/>
    <m/>
    <m/>
  </r>
  <r>
    <x v="97"/>
    <x v="1"/>
    <s v="USD"/>
    <x v="2"/>
    <d v="2025-01-30T00:00:00"/>
    <d v="2025-02-06T00:00:00"/>
    <x v="51"/>
    <m/>
    <m/>
    <m/>
    <m/>
    <m/>
    <m/>
    <m/>
  </r>
  <r>
    <x v="97"/>
    <x v="1"/>
    <s v="USD"/>
    <x v="3"/>
    <d v="2025-01-30T00:00:00"/>
    <d v="2025-02-13T00:00:00"/>
    <x v="51"/>
    <m/>
    <m/>
    <m/>
    <m/>
    <m/>
    <m/>
    <m/>
  </r>
  <r>
    <x v="97"/>
    <x v="1"/>
    <s v="USD"/>
    <x v="4"/>
    <d v="2025-01-30T00:00:00"/>
    <d v="2025-02-27T00:00:00"/>
    <x v="51"/>
    <m/>
    <m/>
    <m/>
    <m/>
    <m/>
    <m/>
    <m/>
  </r>
  <r>
    <x v="97"/>
    <x v="1"/>
    <s v="USD"/>
    <x v="5"/>
    <d v="2025-01-30T00:00:00"/>
    <d v="2025-05-01T00:00:00"/>
    <x v="28"/>
    <n v="0.9"/>
    <n v="103315000"/>
    <n v="0.45"/>
    <n v="0.9"/>
    <n v="60000000"/>
    <n v="0.89"/>
    <n v="0.8242389778831728"/>
  </r>
  <r>
    <x v="97"/>
    <x v="1"/>
    <s v="USD"/>
    <x v="6"/>
    <d v="2025-01-30T00:00:00"/>
    <d v="2025-07-31T00:00:00"/>
    <x v="34"/>
    <n v="1"/>
    <n v="42000000"/>
    <n v="0.99"/>
    <n v="1"/>
    <n v="30000000"/>
    <n v="0.99"/>
    <n v="0.99285714285714288"/>
  </r>
  <r>
    <x v="97"/>
    <x v="1"/>
    <s v="USD"/>
    <x v="7"/>
    <d v="2025-01-30T00:00:00"/>
    <d v="2026-01-29T00:00:00"/>
    <x v="34"/>
    <n v="1.05"/>
    <n v="32000000"/>
    <n v="1.05"/>
    <n v="1.05"/>
    <n v="30000000"/>
    <n v="1.05"/>
    <n v="1.05"/>
  </r>
  <r>
    <x v="98"/>
    <x v="1"/>
    <s v="KHR"/>
    <x v="2"/>
    <d v="2025-02-06T00:00:00"/>
    <d v="2025-02-13T00:00:00"/>
    <x v="55"/>
    <n v="1"/>
    <n v="638000000000"/>
    <n v="0.9"/>
    <n v="1"/>
    <n v="638000000000"/>
    <n v="1"/>
    <n v="0.9898119122257053"/>
  </r>
  <r>
    <x v="98"/>
    <x v="1"/>
    <s v="KHR"/>
    <x v="3"/>
    <d v="2025-02-06T00:00:00"/>
    <d v="2025-02-20T00:00:00"/>
    <x v="51"/>
    <m/>
    <m/>
    <m/>
    <m/>
    <m/>
    <m/>
    <m/>
  </r>
  <r>
    <x v="98"/>
    <x v="1"/>
    <s v="KHR"/>
    <x v="4"/>
    <d v="2025-02-06T00:00:00"/>
    <d v="2025-03-06T00:00:00"/>
    <x v="51"/>
    <m/>
    <m/>
    <m/>
    <m/>
    <m/>
    <m/>
    <m/>
  </r>
  <r>
    <x v="98"/>
    <x v="1"/>
    <s v="KHR"/>
    <x v="5"/>
    <d v="2025-02-06T00:00:00"/>
    <d v="2025-05-08T00:00:00"/>
    <x v="56"/>
    <n v="1.1499999999999999"/>
    <n v="100000000000"/>
    <n v="1.1499999999999999"/>
    <n v="1.1499999999999999"/>
    <n v="100000000000"/>
    <n v="1.1499999999999999"/>
    <n v="1.1499999999999999"/>
  </r>
  <r>
    <x v="98"/>
    <x v="1"/>
    <s v="KHR"/>
    <x v="6"/>
    <d v="2025-02-06T00:00:00"/>
    <d v="2025-08-07T00:00:00"/>
    <x v="20"/>
    <n v="1.3"/>
    <n v="500000000"/>
    <n v="1.25"/>
    <n v="1.25"/>
    <n v="500000000"/>
    <n v="1.25"/>
    <n v="1.25"/>
  </r>
  <r>
    <x v="98"/>
    <x v="1"/>
    <s v="KHR"/>
    <x v="7"/>
    <d v="2025-02-06T00:00:00"/>
    <d v="2026-02-05T00:00:00"/>
    <x v="51"/>
    <m/>
    <m/>
    <m/>
    <m/>
    <m/>
    <m/>
    <m/>
  </r>
  <r>
    <x v="98"/>
    <x v="1"/>
    <s v="USD"/>
    <x v="2"/>
    <d v="2025-02-06T00:00:00"/>
    <d v="2025-02-13T00:00:00"/>
    <x v="51"/>
    <m/>
    <m/>
    <m/>
    <m/>
    <m/>
    <m/>
    <m/>
  </r>
  <r>
    <x v="98"/>
    <x v="1"/>
    <s v="USD"/>
    <x v="3"/>
    <d v="2025-02-06T00:00:00"/>
    <d v="2025-02-20T00:00:00"/>
    <x v="51"/>
    <m/>
    <m/>
    <m/>
    <m/>
    <m/>
    <m/>
    <m/>
  </r>
  <r>
    <x v="98"/>
    <x v="1"/>
    <s v="USD"/>
    <x v="4"/>
    <d v="2025-02-06T00:00:00"/>
    <d v="2025-03-06T00:00:00"/>
    <x v="51"/>
    <m/>
    <m/>
    <m/>
    <m/>
    <m/>
    <m/>
    <m/>
  </r>
  <r>
    <x v="98"/>
    <x v="1"/>
    <s v="USD"/>
    <x v="5"/>
    <d v="2025-02-06T00:00:00"/>
    <d v="2025-05-08T00:00:00"/>
    <x v="28"/>
    <n v="0.9"/>
    <n v="119690000"/>
    <n v="0.6"/>
    <n v="0.9"/>
    <n v="60000000"/>
    <n v="0.89"/>
    <n v="0.86526861057732474"/>
  </r>
  <r>
    <x v="98"/>
    <x v="1"/>
    <s v="USD"/>
    <x v="6"/>
    <d v="2025-02-06T00:00:00"/>
    <d v="2025-08-07T00:00:00"/>
    <x v="34"/>
    <n v="1"/>
    <n v="42000000"/>
    <n v="0.99"/>
    <n v="0.99"/>
    <n v="30000000"/>
    <n v="0.99"/>
    <n v="0.99"/>
  </r>
  <r>
    <x v="98"/>
    <x v="1"/>
    <s v="USD"/>
    <x v="7"/>
    <d v="2025-02-06T00:00:00"/>
    <d v="2026-02-05T00:00:00"/>
    <x v="34"/>
    <n v="1.05"/>
    <n v="34600000"/>
    <n v="0.99"/>
    <n v="1.05"/>
    <n v="30000000"/>
    <n v="1.05"/>
    <n v="1.048959537572254"/>
  </r>
  <r>
    <x v="99"/>
    <x v="1"/>
    <s v="KHR"/>
    <x v="2"/>
    <d v="2025-02-13T00:00:00"/>
    <d v="2025-02-20T00:00:00"/>
    <x v="55"/>
    <n v="1"/>
    <n v="812000000000"/>
    <n v="0.9"/>
    <n v="1"/>
    <n v="800000000000"/>
    <n v="1"/>
    <n v="0.98639162561576355"/>
  </r>
  <r>
    <x v="99"/>
    <x v="1"/>
    <s v="KHR"/>
    <x v="3"/>
    <d v="2025-02-13T00:00:00"/>
    <d v="2025-02-27T00:00:00"/>
    <x v="51"/>
    <m/>
    <m/>
    <m/>
    <m/>
    <m/>
    <m/>
    <m/>
  </r>
  <r>
    <x v="99"/>
    <x v="1"/>
    <s v="KHR"/>
    <x v="4"/>
    <d v="2025-02-13T00:00:00"/>
    <d v="2025-03-13T00:00:00"/>
    <x v="51"/>
    <m/>
    <m/>
    <m/>
    <m/>
    <m/>
    <m/>
    <m/>
  </r>
  <r>
    <x v="99"/>
    <x v="1"/>
    <s v="KHR"/>
    <x v="5"/>
    <d v="2025-02-13T00:00:00"/>
    <d v="2025-05-15T00:00:00"/>
    <x v="56"/>
    <n v="1.1499999999999999"/>
    <n v="100000000000"/>
    <n v="1.1499999999999999"/>
    <n v="1.1499999999999999"/>
    <n v="100000000000"/>
    <n v="1.1499999999999999"/>
    <n v="1.1499999999999999"/>
  </r>
  <r>
    <x v="99"/>
    <x v="1"/>
    <s v="KHR"/>
    <x v="6"/>
    <d v="2025-02-13T00:00:00"/>
    <d v="2025-08-14T00:00:00"/>
    <x v="20"/>
    <n v="1.3"/>
    <n v="200000000"/>
    <n v="1.25"/>
    <n v="1.25"/>
    <n v="200000000"/>
    <n v="1.25"/>
    <n v="1.25"/>
  </r>
  <r>
    <x v="99"/>
    <x v="1"/>
    <s v="KHR"/>
    <x v="7"/>
    <d v="2025-02-13T00:00:00"/>
    <d v="2026-02-12T00:00:00"/>
    <x v="51"/>
    <m/>
    <m/>
    <m/>
    <m/>
    <m/>
    <m/>
    <m/>
  </r>
  <r>
    <x v="99"/>
    <x v="1"/>
    <s v="USD"/>
    <x v="2"/>
    <d v="2025-02-13T00:00:00"/>
    <d v="2025-02-20T00:00:00"/>
    <x v="51"/>
    <m/>
    <m/>
    <m/>
    <m/>
    <m/>
    <m/>
    <m/>
  </r>
  <r>
    <x v="99"/>
    <x v="1"/>
    <s v="USD"/>
    <x v="3"/>
    <d v="2025-02-13T00:00:00"/>
    <d v="2025-02-27T00:00:00"/>
    <x v="51"/>
    <m/>
    <m/>
    <m/>
    <m/>
    <m/>
    <m/>
    <m/>
  </r>
  <r>
    <x v="99"/>
    <x v="1"/>
    <s v="USD"/>
    <x v="4"/>
    <d v="2025-02-13T00:00:00"/>
    <d v="2025-03-13T00:00:00"/>
    <x v="51"/>
    <m/>
    <m/>
    <m/>
    <m/>
    <m/>
    <m/>
    <m/>
  </r>
  <r>
    <x v="99"/>
    <x v="1"/>
    <s v="USD"/>
    <x v="5"/>
    <d v="2025-02-13T00:00:00"/>
    <d v="2025-05-15T00:00:00"/>
    <x v="28"/>
    <n v="0.9"/>
    <n v="145000000"/>
    <n v="0.8"/>
    <n v="0.89"/>
    <n v="60000000"/>
    <n v="0.85"/>
    <n v="0.84151724137931039"/>
  </r>
  <r>
    <x v="99"/>
    <x v="1"/>
    <s v="USD"/>
    <x v="6"/>
    <d v="2025-02-13T00:00:00"/>
    <d v="2025-08-14T00:00:00"/>
    <x v="34"/>
    <n v="1"/>
    <n v="32000000"/>
    <n v="0.97"/>
    <n v="0.99"/>
    <n v="30000000"/>
    <n v="0.99"/>
    <n v="0.97750000000000004"/>
  </r>
  <r>
    <x v="99"/>
    <x v="1"/>
    <s v="USD"/>
    <x v="7"/>
    <d v="2025-02-13T00:00:00"/>
    <d v="2026-02-12T00:00:00"/>
    <x v="34"/>
    <n v="1.05"/>
    <n v="24000000"/>
    <n v="1.05"/>
    <n v="1.05"/>
    <n v="24000000"/>
    <n v="1.05"/>
    <n v="1.05"/>
  </r>
  <r>
    <x v="100"/>
    <x v="1"/>
    <s v="KHR"/>
    <x v="2"/>
    <d v="2025-02-20T00:00:00"/>
    <d v="2025-02-27T00:00:00"/>
    <x v="55"/>
    <n v="1"/>
    <n v="900000000000"/>
    <n v="0.9"/>
    <n v="1"/>
    <n v="800000000000"/>
    <n v="1"/>
    <n v="0.9796111111111111"/>
  </r>
  <r>
    <x v="100"/>
    <x v="1"/>
    <s v="KHR"/>
    <x v="3"/>
    <d v="2025-02-20T00:00:00"/>
    <d v="2025-03-06T00:00:00"/>
    <x v="51"/>
    <m/>
    <m/>
    <m/>
    <m/>
    <m/>
    <m/>
    <m/>
  </r>
  <r>
    <x v="100"/>
    <x v="1"/>
    <s v="KHR"/>
    <x v="4"/>
    <d v="2025-02-20T00:00:00"/>
    <d v="2025-03-20T00:00:00"/>
    <x v="51"/>
    <m/>
    <m/>
    <m/>
    <m/>
    <m/>
    <m/>
    <m/>
  </r>
  <r>
    <x v="100"/>
    <x v="1"/>
    <s v="KHR"/>
    <x v="5"/>
    <d v="2025-02-20T00:00:00"/>
    <d v="2025-05-22T00:00:00"/>
    <x v="56"/>
    <n v="1.1499999999999999"/>
    <n v="110180000000"/>
    <m/>
    <n v="1.1499999999999999"/>
    <n v="110180000000"/>
    <n v="1.1499999999999999"/>
    <n v="1.1090942094754039"/>
  </r>
  <r>
    <x v="100"/>
    <x v="1"/>
    <s v="KHR"/>
    <x v="6"/>
    <d v="2025-02-20T00:00:00"/>
    <d v="2025-08-21T00:00:00"/>
    <x v="20"/>
    <n v="1.3"/>
    <n v="700000000"/>
    <n v="1.3"/>
    <n v="1.3"/>
    <n v="700000000"/>
    <n v="1.3"/>
    <n v="1.3"/>
  </r>
  <r>
    <x v="100"/>
    <x v="1"/>
    <s v="KHR"/>
    <x v="7"/>
    <d v="2025-02-20T00:00:00"/>
    <d v="2026-02-19T00:00:00"/>
    <x v="51"/>
    <m/>
    <m/>
    <m/>
    <m/>
    <m/>
    <m/>
    <m/>
  </r>
  <r>
    <x v="100"/>
    <x v="0"/>
    <s v="KHR"/>
    <x v="12"/>
    <d v="2025-02-21T00:00:00"/>
    <d v="2027-02-21T00:00:00"/>
    <x v="0"/>
    <n v="3.2"/>
    <n v="130000000000"/>
    <n v="4"/>
    <n v="4.5"/>
    <n v="0"/>
    <s v="-"/>
    <n v="4.2730769230769203"/>
  </r>
  <r>
    <x v="100"/>
    <x v="1"/>
    <s v="USD"/>
    <x v="2"/>
    <d v="2025-02-20T00:00:00"/>
    <d v="2025-02-27T00:00:00"/>
    <x v="51"/>
    <m/>
    <m/>
    <m/>
    <m/>
    <m/>
    <m/>
    <m/>
  </r>
  <r>
    <x v="100"/>
    <x v="1"/>
    <s v="USD"/>
    <x v="3"/>
    <d v="2025-02-20T00:00:00"/>
    <d v="2025-03-06T00:00:00"/>
    <x v="51"/>
    <m/>
    <m/>
    <m/>
    <m/>
    <m/>
    <m/>
    <m/>
  </r>
  <r>
    <x v="100"/>
    <x v="1"/>
    <s v="USD"/>
    <x v="4"/>
    <d v="2025-02-20T00:00:00"/>
    <d v="2025-03-20T00:00:00"/>
    <x v="51"/>
    <m/>
    <m/>
    <m/>
    <m/>
    <m/>
    <m/>
    <m/>
  </r>
  <r>
    <x v="100"/>
    <x v="1"/>
    <s v="USD"/>
    <x v="5"/>
    <d v="2025-02-20T00:00:00"/>
    <d v="2025-05-22T00:00:00"/>
    <x v="28"/>
    <n v="0.9"/>
    <n v="186600000"/>
    <m/>
    <n v="0.9"/>
    <n v="60000000"/>
    <n v="0.8"/>
    <n v="0.74035369774919613"/>
  </r>
  <r>
    <x v="100"/>
    <x v="1"/>
    <s v="USD"/>
    <x v="6"/>
    <d v="2025-02-20T00:00:00"/>
    <d v="2025-08-21T00:00:00"/>
    <x v="34"/>
    <n v="1"/>
    <n v="12000000"/>
    <n v="0.99"/>
    <n v="0.99"/>
    <n v="12000000"/>
    <n v="0.99"/>
    <n v="0.99"/>
  </r>
  <r>
    <x v="100"/>
    <x v="1"/>
    <s v="USD"/>
    <x v="7"/>
    <d v="2025-02-20T00:00:00"/>
    <d v="2026-02-19T00:00:00"/>
    <x v="34"/>
    <n v="1.05"/>
    <n v="4300000"/>
    <n v="0.99"/>
    <n v="1.05"/>
    <n v="4300000"/>
    <n v="1.05"/>
    <n v="1.0458139534883719"/>
  </r>
  <r>
    <x v="101"/>
    <x v="1"/>
    <s v="KHR"/>
    <x v="2"/>
    <d v="2025-02-27T00:00:00"/>
    <d v="2025-03-06T00:00:00"/>
    <x v="55"/>
    <n v="1"/>
    <n v="952000000000"/>
    <n v="0.9"/>
    <n v="1"/>
    <n v="800000000000"/>
    <n v="1"/>
    <n v="0.9821428571428571"/>
  </r>
  <r>
    <x v="101"/>
    <x v="1"/>
    <s v="KHR"/>
    <x v="3"/>
    <d v="2025-02-27T00:00:00"/>
    <d v="2025-03-13T00:00:00"/>
    <x v="51"/>
    <m/>
    <m/>
    <m/>
    <m/>
    <m/>
    <m/>
    <m/>
  </r>
  <r>
    <x v="101"/>
    <x v="1"/>
    <s v="KHR"/>
    <x v="4"/>
    <d v="2025-02-27T00:00:00"/>
    <d v="2025-03-27T00:00:00"/>
    <x v="51"/>
    <m/>
    <m/>
    <m/>
    <m/>
    <m/>
    <m/>
    <m/>
  </r>
  <r>
    <x v="101"/>
    <x v="1"/>
    <s v="KHR"/>
    <x v="5"/>
    <d v="2025-02-27T00:00:00"/>
    <d v="2025-05-29T00:00:00"/>
    <x v="56"/>
    <n v="1.1499999999999999"/>
    <n v="100000000000"/>
    <n v="1.1499999999999999"/>
    <n v="1.1499999999999999"/>
    <n v="100000000000"/>
    <n v="1.1499999999999999"/>
    <n v="1.1499999999999999"/>
  </r>
  <r>
    <x v="101"/>
    <x v="1"/>
    <s v="KHR"/>
    <x v="6"/>
    <d v="2025-02-27T00:00:00"/>
    <d v="2025-08-28T00:00:00"/>
    <x v="20"/>
    <n v="1.3"/>
    <m/>
    <m/>
    <m/>
    <m/>
    <m/>
    <m/>
  </r>
  <r>
    <x v="101"/>
    <x v="1"/>
    <s v="KHR"/>
    <x v="7"/>
    <d v="2025-02-27T00:00:00"/>
    <d v="2026-02-26T00:00:00"/>
    <x v="51"/>
    <m/>
    <m/>
    <m/>
    <m/>
    <m/>
    <m/>
    <m/>
  </r>
  <r>
    <x v="101"/>
    <x v="1"/>
    <s v="USD"/>
    <x v="2"/>
    <d v="2025-02-27T00:00:00"/>
    <d v="2025-03-06T00:00:00"/>
    <x v="51"/>
    <m/>
    <m/>
    <m/>
    <m/>
    <m/>
    <m/>
    <m/>
  </r>
  <r>
    <x v="101"/>
    <x v="1"/>
    <s v="USD"/>
    <x v="3"/>
    <d v="2025-02-27T00:00:00"/>
    <d v="2025-03-13T00:00:00"/>
    <x v="51"/>
    <m/>
    <m/>
    <m/>
    <m/>
    <m/>
    <m/>
    <m/>
  </r>
  <r>
    <x v="101"/>
    <x v="1"/>
    <s v="USD"/>
    <x v="4"/>
    <d v="2025-02-27T00:00:00"/>
    <d v="2025-03-27T00:00:00"/>
    <x v="51"/>
    <m/>
    <m/>
    <m/>
    <m/>
    <m/>
    <m/>
    <m/>
  </r>
  <r>
    <x v="101"/>
    <x v="1"/>
    <s v="USD"/>
    <x v="5"/>
    <d v="2025-02-27T00:00:00"/>
    <d v="2025-05-29T00:00:00"/>
    <x v="28"/>
    <n v="0.9"/>
    <n v="123100000"/>
    <n v="0.2"/>
    <n v="0.88"/>
    <n v="60000000"/>
    <n v="0.76"/>
    <n v="0.77554833468724615"/>
  </r>
  <r>
    <x v="101"/>
    <x v="1"/>
    <s v="USD"/>
    <x v="6"/>
    <d v="2025-02-27T00:00:00"/>
    <d v="2025-08-28T00:00:00"/>
    <x v="34"/>
    <n v="1"/>
    <n v="5000000"/>
    <n v="0.99"/>
    <n v="0.99"/>
    <n v="5000000"/>
    <n v="0.99"/>
    <n v="0.99"/>
  </r>
  <r>
    <x v="101"/>
    <x v="1"/>
    <s v="USD"/>
    <x v="7"/>
    <d v="2025-02-27T00:00:00"/>
    <d v="2026-02-26T00:00:00"/>
    <x v="34"/>
    <n v="1.05"/>
    <n v="2400000"/>
    <n v="0.99"/>
    <n v="1.05"/>
    <n v="2400000"/>
    <n v="1.05"/>
    <n v="1.04"/>
  </r>
  <r>
    <x v="102"/>
    <x v="1"/>
    <s v="KHR"/>
    <x v="2"/>
    <d v="2025-03-06T00:00:00"/>
    <d v="2025-03-13T00:00:00"/>
    <x v="57"/>
    <n v="1"/>
    <n v="947000000000"/>
    <n v="0.9"/>
    <n v="1"/>
    <n v="850000000000"/>
    <n v="1"/>
    <n v="0.97486800422386488"/>
  </r>
  <r>
    <x v="102"/>
    <x v="1"/>
    <s v="KHR"/>
    <x v="3"/>
    <d v="2025-03-06T00:00:00"/>
    <d v="2025-03-20T00:00:00"/>
    <x v="51"/>
    <m/>
    <m/>
    <m/>
    <m/>
    <m/>
    <m/>
    <m/>
  </r>
  <r>
    <x v="102"/>
    <x v="1"/>
    <s v="KHR"/>
    <x v="4"/>
    <d v="2025-03-06T00:00:00"/>
    <d v="2025-04-03T00:00:00"/>
    <x v="51"/>
    <m/>
    <m/>
    <m/>
    <m/>
    <m/>
    <m/>
    <m/>
  </r>
  <r>
    <x v="102"/>
    <x v="1"/>
    <s v="KHR"/>
    <x v="5"/>
    <d v="2025-03-06T00:00:00"/>
    <d v="2025-06-05T00:00:00"/>
    <x v="32"/>
    <n v="1.1499999999999999"/>
    <m/>
    <m/>
    <m/>
    <m/>
    <m/>
    <m/>
  </r>
  <r>
    <x v="102"/>
    <x v="1"/>
    <s v="KHR"/>
    <x v="6"/>
    <d v="2025-03-06T00:00:00"/>
    <d v="2025-09-04T00:00:00"/>
    <x v="29"/>
    <n v="1.3"/>
    <n v="300000000"/>
    <n v="1.3"/>
    <n v="1.3"/>
    <n v="300000000"/>
    <n v="1.3"/>
    <n v="1.3"/>
  </r>
  <r>
    <x v="102"/>
    <x v="1"/>
    <s v="KHR"/>
    <x v="7"/>
    <d v="2025-03-06T00:00:00"/>
    <d v="2026-03-05T00:00:00"/>
    <x v="51"/>
    <m/>
    <m/>
    <m/>
    <m/>
    <m/>
    <m/>
    <m/>
  </r>
  <r>
    <x v="102"/>
    <x v="1"/>
    <s v="USD"/>
    <x v="2"/>
    <d v="2025-03-06T00:00:00"/>
    <d v="2025-03-13T00:00:00"/>
    <x v="51"/>
    <m/>
    <m/>
    <m/>
    <m/>
    <m/>
    <m/>
    <m/>
  </r>
  <r>
    <x v="102"/>
    <x v="1"/>
    <s v="USD"/>
    <x v="3"/>
    <d v="2025-03-06T00:00:00"/>
    <d v="2025-03-20T00:00:00"/>
    <x v="51"/>
    <m/>
    <m/>
    <m/>
    <m/>
    <m/>
    <m/>
    <m/>
  </r>
  <r>
    <x v="102"/>
    <x v="1"/>
    <s v="USD"/>
    <x v="4"/>
    <d v="2025-03-06T00:00:00"/>
    <d v="2025-04-03T00:00:00"/>
    <x v="51"/>
    <m/>
    <m/>
    <m/>
    <m/>
    <m/>
    <m/>
    <m/>
  </r>
  <r>
    <x v="102"/>
    <x v="1"/>
    <s v="USD"/>
    <x v="5"/>
    <d v="2025-03-06T00:00:00"/>
    <d v="2025-06-05T00:00:00"/>
    <x v="28"/>
    <n v="0.9"/>
    <n v="115000000"/>
    <n v="0.7"/>
    <n v="0.76"/>
    <n v="60000000"/>
    <n v="0.76"/>
    <n v="0.73347826086956525"/>
  </r>
  <r>
    <x v="102"/>
    <x v="1"/>
    <s v="USD"/>
    <x v="6"/>
    <d v="2025-03-06T00:00:00"/>
    <d v="2025-09-04T00:00:00"/>
    <x v="34"/>
    <n v="1"/>
    <n v="15300000"/>
    <n v="0.99"/>
    <n v="1"/>
    <n v="15300000"/>
    <n v="1"/>
    <n v="0.99673202614379086"/>
  </r>
  <r>
    <x v="102"/>
    <x v="1"/>
    <s v="USD"/>
    <x v="7"/>
    <d v="2025-03-06T00:00:00"/>
    <d v="2026-03-05T00:00:00"/>
    <x v="34"/>
    <n v="1.05"/>
    <n v="2100000"/>
    <n v="1"/>
    <n v="1.05"/>
    <n v="2100000"/>
    <n v="1.05"/>
    <n v="1.0476190476190479"/>
  </r>
  <r>
    <x v="103"/>
    <x v="1"/>
    <s v="KHR"/>
    <x v="2"/>
    <d v="2025-03-13T00:00:00"/>
    <d v="2025-03-20T00:00:00"/>
    <x v="57"/>
    <n v="1"/>
    <n v="462000000000"/>
    <n v="0.9"/>
    <n v="1"/>
    <n v="462000000000"/>
    <n v="1"/>
    <n v="0.9438311688311688"/>
  </r>
  <r>
    <x v="103"/>
    <x v="1"/>
    <s v="KHR"/>
    <x v="3"/>
    <d v="2025-03-13T00:00:00"/>
    <d v="2025-03-27T00:00:00"/>
    <x v="51"/>
    <m/>
    <m/>
    <m/>
    <m/>
    <m/>
    <m/>
    <m/>
  </r>
  <r>
    <x v="103"/>
    <x v="1"/>
    <s v="KHR"/>
    <x v="4"/>
    <d v="2025-03-13T00:00:00"/>
    <d v="2025-04-10T00:00:00"/>
    <x v="51"/>
    <m/>
    <m/>
    <m/>
    <m/>
    <m/>
    <m/>
    <m/>
  </r>
  <r>
    <x v="103"/>
    <x v="1"/>
    <s v="KHR"/>
    <x v="5"/>
    <d v="2025-03-13T00:00:00"/>
    <d v="2025-06-12T00:00:00"/>
    <x v="32"/>
    <n v="1.1499999999999999"/>
    <n v="40400000000"/>
    <n v="0.3"/>
    <n v="1.1499999999999999"/>
    <n v="40400000000"/>
    <n v="1.1499999999999999"/>
    <n v="1.144554455445544"/>
  </r>
  <r>
    <x v="103"/>
    <x v="1"/>
    <s v="KHR"/>
    <x v="6"/>
    <d v="2025-03-13T00:00:00"/>
    <d v="2025-09-11T00:00:00"/>
    <x v="29"/>
    <n v="1.3"/>
    <n v="20200000000"/>
    <n v="1.3"/>
    <n v="1.3"/>
    <n v="20200000000"/>
    <n v="1.3"/>
    <n v="1.3"/>
  </r>
  <r>
    <x v="103"/>
    <x v="1"/>
    <s v="KHR"/>
    <x v="7"/>
    <d v="2025-03-13T00:00:00"/>
    <d v="2026-03-12T00:00:00"/>
    <x v="51"/>
    <m/>
    <m/>
    <m/>
    <m/>
    <m/>
    <m/>
    <m/>
  </r>
  <r>
    <x v="103"/>
    <x v="1"/>
    <s v="USD"/>
    <x v="2"/>
    <d v="2025-03-13T00:00:00"/>
    <d v="2025-03-20T00:00:00"/>
    <x v="51"/>
    <m/>
    <m/>
    <m/>
    <m/>
    <m/>
    <m/>
    <m/>
  </r>
  <r>
    <x v="103"/>
    <x v="1"/>
    <s v="USD"/>
    <x v="3"/>
    <d v="2025-03-13T00:00:00"/>
    <d v="2025-03-27T00:00:00"/>
    <x v="51"/>
    <m/>
    <m/>
    <m/>
    <m/>
    <m/>
    <m/>
    <m/>
  </r>
  <r>
    <x v="103"/>
    <x v="1"/>
    <s v="USD"/>
    <x v="4"/>
    <d v="2025-03-13T00:00:00"/>
    <d v="2025-04-10T00:00:00"/>
    <x v="51"/>
    <m/>
    <m/>
    <m/>
    <m/>
    <m/>
    <m/>
    <m/>
  </r>
  <r>
    <x v="103"/>
    <x v="1"/>
    <s v="USD"/>
    <x v="5"/>
    <d v="2025-03-13T00:00:00"/>
    <d v="2025-06-12T00:00:00"/>
    <x v="28"/>
    <n v="0.9"/>
    <n v="129610000"/>
    <n v="0.2"/>
    <n v="0.76"/>
    <n v="60000000"/>
    <n v="0.72"/>
    <n v="0.71321657279530903"/>
  </r>
  <r>
    <x v="103"/>
    <x v="1"/>
    <s v="USD"/>
    <x v="6"/>
    <d v="2025-03-13T00:00:00"/>
    <d v="2025-09-11T00:00:00"/>
    <x v="34"/>
    <n v="1"/>
    <n v="38100000"/>
    <n v="0.99"/>
    <n v="1"/>
    <n v="30000000"/>
    <n v="0.99"/>
    <n v="0.99001312335958003"/>
  </r>
  <r>
    <x v="103"/>
    <x v="1"/>
    <s v="USD"/>
    <x v="7"/>
    <d v="2025-03-13T00:00:00"/>
    <d v="2026-03-12T00:00:00"/>
    <x v="34"/>
    <n v="1.05"/>
    <n v="31500000"/>
    <n v="1"/>
    <n v="1.05"/>
    <n v="30000000"/>
    <n v="1.05"/>
    <n v="1.0269841269841271"/>
  </r>
  <r>
    <x v="104"/>
    <x v="1"/>
    <s v="KHR"/>
    <x v="2"/>
    <d v="2025-03-20T00:00:00"/>
    <d v="2025-03-27T00:00:00"/>
    <x v="57"/>
    <n v="1"/>
    <n v="479000000000"/>
    <n v="0.9"/>
    <n v="1"/>
    <n v="479000000000"/>
    <n v="1"/>
    <n v="0.96857142857142897"/>
  </r>
  <r>
    <x v="104"/>
    <x v="1"/>
    <s v="KHR"/>
    <x v="3"/>
    <d v="2025-03-20T00:00:00"/>
    <d v="2025-04-03T00:00:00"/>
    <x v="51"/>
    <m/>
    <m/>
    <m/>
    <m/>
    <m/>
    <m/>
    <m/>
  </r>
  <r>
    <x v="104"/>
    <x v="1"/>
    <s v="KHR"/>
    <x v="4"/>
    <d v="2025-03-20T00:00:00"/>
    <d v="2025-04-17T00:00:00"/>
    <x v="51"/>
    <m/>
    <m/>
    <m/>
    <m/>
    <m/>
    <m/>
    <m/>
  </r>
  <r>
    <x v="104"/>
    <x v="1"/>
    <s v="KHR"/>
    <x v="5"/>
    <d v="2025-03-20T00:00:00"/>
    <d v="2025-06-19T00:00:00"/>
    <x v="29"/>
    <n v="1.1499999999999999"/>
    <n v="20930000000"/>
    <n v="0.6"/>
    <n v="1.1499999999999999"/>
    <n v="20930000000"/>
    <n v="1.1499999999999999"/>
    <n v="0.9375"/>
  </r>
  <r>
    <x v="104"/>
    <x v="1"/>
    <s v="KHR"/>
    <x v="6"/>
    <d v="2025-03-20T00:00:00"/>
    <d v="2025-09-18T00:00:00"/>
    <x v="58"/>
    <n v="1.3"/>
    <m/>
    <m/>
    <m/>
    <m/>
    <m/>
    <m/>
  </r>
  <r>
    <x v="104"/>
    <x v="1"/>
    <s v="KHR"/>
    <x v="7"/>
    <d v="2025-03-20T00:00:00"/>
    <d v="2026-03-19T00:00:00"/>
    <x v="51"/>
    <m/>
    <m/>
    <m/>
    <m/>
    <m/>
    <m/>
    <m/>
  </r>
  <r>
    <x v="104"/>
    <x v="0"/>
    <s v="KHR"/>
    <x v="13"/>
    <d v="2025-03-21T00:00:00"/>
    <d v="2028-03-21T00:00:00"/>
    <x v="0"/>
    <n v="3.5"/>
    <n v="130000000000"/>
    <n v="4.2"/>
    <n v="4.75"/>
    <n v="90000000000"/>
    <s v="-"/>
    <n v="4.3307692307692296"/>
  </r>
  <r>
    <x v="104"/>
    <x v="1"/>
    <s v="USD"/>
    <x v="2"/>
    <d v="2025-03-20T00:00:00"/>
    <d v="2025-03-27T00:00:00"/>
    <x v="51"/>
    <m/>
    <m/>
    <m/>
    <m/>
    <m/>
    <m/>
    <m/>
  </r>
  <r>
    <x v="104"/>
    <x v="1"/>
    <s v="USD"/>
    <x v="3"/>
    <d v="2025-03-20T00:00:00"/>
    <d v="2025-04-03T00:00:00"/>
    <x v="51"/>
    <m/>
    <m/>
    <m/>
    <m/>
    <m/>
    <m/>
    <m/>
  </r>
  <r>
    <x v="104"/>
    <x v="1"/>
    <s v="USD"/>
    <x v="4"/>
    <d v="2025-03-20T00:00:00"/>
    <d v="2025-04-17T00:00:00"/>
    <x v="51"/>
    <m/>
    <m/>
    <m/>
    <m/>
    <m/>
    <m/>
    <m/>
  </r>
  <r>
    <x v="104"/>
    <x v="1"/>
    <s v="USD"/>
    <x v="5"/>
    <d v="2025-03-20T00:00:00"/>
    <d v="2025-06-19T00:00:00"/>
    <x v="28"/>
    <n v="0.9"/>
    <n v="102190000"/>
    <n v="0.2"/>
    <n v="0.8"/>
    <n v="60000000"/>
    <n v="0.7"/>
    <n v="0.71218318817888249"/>
  </r>
  <r>
    <x v="104"/>
    <x v="1"/>
    <s v="USD"/>
    <x v="6"/>
    <d v="2025-03-20T00:00:00"/>
    <d v="2025-09-18T00:00:00"/>
    <x v="34"/>
    <n v="1"/>
    <n v="15000000"/>
    <n v="0.99"/>
    <n v="0.99"/>
    <n v="15000000"/>
    <n v="0.99"/>
    <n v="0.99"/>
  </r>
  <r>
    <x v="104"/>
    <x v="1"/>
    <s v="USD"/>
    <x v="7"/>
    <d v="2025-03-20T00:00:00"/>
    <d v="2026-03-19T00:00:00"/>
    <x v="34"/>
    <n v="1.05"/>
    <n v="26000000"/>
    <n v="1.04"/>
    <n v="1.05"/>
    <n v="26000000"/>
    <n v="1.05"/>
    <n v="1.0423076923076919"/>
  </r>
  <r>
    <x v="105"/>
    <x v="1"/>
    <s v="KHR"/>
    <x v="2"/>
    <d v="2025-03-27T00:00:00"/>
    <d v="2025-04-03T00:00:00"/>
    <x v="57"/>
    <n v="1"/>
    <n v="315000000000"/>
    <n v="0.9"/>
    <n v="1"/>
    <n v="315000000000"/>
    <n v="1"/>
    <n v="0.98"/>
  </r>
  <r>
    <x v="105"/>
    <x v="1"/>
    <s v="KHR"/>
    <x v="3"/>
    <d v="2025-03-27T00:00:00"/>
    <d v="2025-04-10T00:00:00"/>
    <x v="51"/>
    <m/>
    <m/>
    <m/>
    <m/>
    <m/>
    <m/>
    <m/>
  </r>
  <r>
    <x v="105"/>
    <x v="1"/>
    <s v="KHR"/>
    <x v="4"/>
    <d v="2025-03-27T00:00:00"/>
    <d v="2025-04-24T00:00:00"/>
    <x v="51"/>
    <m/>
    <m/>
    <m/>
    <m/>
    <m/>
    <m/>
    <m/>
  </r>
  <r>
    <x v="105"/>
    <x v="1"/>
    <s v="KHR"/>
    <x v="5"/>
    <d v="2025-03-27T00:00:00"/>
    <d v="2025-06-26T00:00:00"/>
    <x v="29"/>
    <n v="1.1499999999999999"/>
    <n v="26500000000"/>
    <n v="1.1499999999999999"/>
    <n v="1.1499999999999999"/>
    <n v="26500000000"/>
    <n v="1.1499999999999999"/>
    <n v="1.1499999999999999"/>
  </r>
  <r>
    <x v="105"/>
    <x v="1"/>
    <s v="KHR"/>
    <x v="6"/>
    <d v="2025-03-27T00:00:00"/>
    <d v="2025-09-25T00:00:00"/>
    <x v="58"/>
    <n v="1.3"/>
    <n v="600000000"/>
    <n v="1.3"/>
    <n v="1.3"/>
    <n v="600000000"/>
    <n v="1.3"/>
    <n v="1.3"/>
  </r>
  <r>
    <x v="105"/>
    <x v="1"/>
    <s v="KHR"/>
    <x v="7"/>
    <d v="2025-03-27T00:00:00"/>
    <d v="2026-03-26T00:00:00"/>
    <x v="51"/>
    <m/>
    <m/>
    <m/>
    <m/>
    <m/>
    <m/>
    <m/>
  </r>
  <r>
    <x v="105"/>
    <x v="1"/>
    <s v="USD"/>
    <x v="2"/>
    <d v="2025-03-27T00:00:00"/>
    <d v="2025-04-03T00:00:00"/>
    <x v="51"/>
    <m/>
    <m/>
    <m/>
    <m/>
    <m/>
    <m/>
    <m/>
  </r>
  <r>
    <x v="105"/>
    <x v="1"/>
    <s v="USD"/>
    <x v="3"/>
    <d v="2025-03-27T00:00:00"/>
    <d v="2025-04-10T00:00:00"/>
    <x v="51"/>
    <m/>
    <m/>
    <m/>
    <m/>
    <m/>
    <m/>
    <m/>
  </r>
  <r>
    <x v="105"/>
    <x v="1"/>
    <s v="USD"/>
    <x v="4"/>
    <d v="2025-03-27T00:00:00"/>
    <d v="2025-04-24T00:00:00"/>
    <x v="51"/>
    <m/>
    <m/>
    <m/>
    <m/>
    <m/>
    <m/>
    <m/>
  </r>
  <r>
    <x v="105"/>
    <x v="1"/>
    <s v="USD"/>
    <x v="5"/>
    <d v="2025-03-27T00:00:00"/>
    <d v="2025-06-26T00:00:00"/>
    <x v="28"/>
    <n v="0.9"/>
    <n v="128000000"/>
    <n v="0.7"/>
    <n v="0.9"/>
    <n v="60000000"/>
    <n v="0.7"/>
    <n v="0.71328124999999998"/>
  </r>
  <r>
    <x v="105"/>
    <x v="1"/>
    <s v="USD"/>
    <x v="6"/>
    <d v="2025-03-27T00:00:00"/>
    <d v="2025-09-25T00:00:00"/>
    <x v="34"/>
    <n v="1"/>
    <n v="42300000"/>
    <n v="0.98"/>
    <n v="1"/>
    <n v="30000000"/>
    <n v="0.99"/>
    <n v="0.99004728132387709"/>
  </r>
  <r>
    <x v="105"/>
    <x v="1"/>
    <s v="USD"/>
    <x v="7"/>
    <d v="2025-03-27T00:00:00"/>
    <d v="2026-03-26T00:00:00"/>
    <x v="34"/>
    <n v="1.05"/>
    <n v="35000000"/>
    <n v="1.05"/>
    <n v="1.05"/>
    <n v="35000000"/>
    <n v="1.05"/>
    <n v="1.05"/>
  </r>
  <r>
    <x v="106"/>
    <x v="1"/>
    <s v="KHR"/>
    <x v="2"/>
    <d v="2025-04-03T00:00:00"/>
    <d v="2025-04-10T00:00:00"/>
    <x v="57"/>
    <n v="1"/>
    <n v="406000000000"/>
    <n v="0.9"/>
    <n v="1"/>
    <n v="406000000000"/>
    <n v="1"/>
    <n v="0.97599999999999998"/>
  </r>
  <r>
    <x v="106"/>
    <x v="1"/>
    <s v="KHR"/>
    <x v="3"/>
    <d v="2025-04-03T00:00:00"/>
    <d v="2025-04-17T00:00:00"/>
    <x v="51"/>
    <m/>
    <m/>
    <m/>
    <m/>
    <m/>
    <m/>
    <m/>
  </r>
  <r>
    <x v="106"/>
    <x v="1"/>
    <s v="KHR"/>
    <x v="4"/>
    <d v="2025-04-03T00:00:00"/>
    <d v="2025-05-01T00:00:00"/>
    <x v="51"/>
    <m/>
    <m/>
    <m/>
    <m/>
    <m/>
    <m/>
    <m/>
  </r>
  <r>
    <x v="106"/>
    <x v="1"/>
    <s v="KHR"/>
    <x v="5"/>
    <d v="2025-04-03T00:00:00"/>
    <d v="2025-07-03T00:00:00"/>
    <x v="29"/>
    <n v="1.1499999999999999"/>
    <m/>
    <m/>
    <m/>
    <m/>
    <m/>
    <m/>
  </r>
  <r>
    <x v="106"/>
    <x v="1"/>
    <s v="KHR"/>
    <x v="6"/>
    <d v="2025-04-03T00:00:00"/>
    <d v="2025-10-02T00:00:00"/>
    <x v="58"/>
    <n v="1.3"/>
    <n v="400000000"/>
    <n v="1.2"/>
    <n v="1.3"/>
    <n v="400000000"/>
    <n v="1.3"/>
    <n v="1.25"/>
  </r>
  <r>
    <x v="106"/>
    <x v="1"/>
    <s v="KHR"/>
    <x v="7"/>
    <d v="2025-04-03T00:00:00"/>
    <d v="2026-04-02T00:00:00"/>
    <x v="51"/>
    <m/>
    <m/>
    <m/>
    <m/>
    <m/>
    <m/>
    <m/>
  </r>
  <r>
    <x v="106"/>
    <x v="1"/>
    <s v="USD"/>
    <x v="2"/>
    <d v="2025-04-03T00:00:00"/>
    <d v="2025-04-10T00:00:00"/>
    <x v="51"/>
    <m/>
    <m/>
    <m/>
    <m/>
    <m/>
    <m/>
    <m/>
  </r>
  <r>
    <x v="106"/>
    <x v="1"/>
    <s v="USD"/>
    <x v="3"/>
    <d v="2025-04-03T00:00:00"/>
    <d v="2025-04-17T00:00:00"/>
    <x v="51"/>
    <m/>
    <m/>
    <m/>
    <m/>
    <m/>
    <m/>
    <m/>
  </r>
  <r>
    <x v="106"/>
    <x v="1"/>
    <s v="USD"/>
    <x v="4"/>
    <d v="2025-04-03T00:00:00"/>
    <d v="2025-05-01T00:00:00"/>
    <x v="51"/>
    <m/>
    <m/>
    <m/>
    <m/>
    <m/>
    <m/>
    <m/>
  </r>
  <r>
    <x v="106"/>
    <x v="1"/>
    <s v="USD"/>
    <x v="5"/>
    <d v="2025-04-03T00:00:00"/>
    <d v="2025-07-03T00:00:00"/>
    <x v="28"/>
    <n v="0.9"/>
    <n v="173400000"/>
    <n v="0.4"/>
    <n v="0.7"/>
    <n v="60000000"/>
    <n v="0.69"/>
    <n v="0.6907727797001153"/>
  </r>
  <r>
    <x v="106"/>
    <x v="1"/>
    <s v="USD"/>
    <x v="6"/>
    <d v="2025-04-03T00:00:00"/>
    <d v="2025-10-02T00:00:00"/>
    <x v="34"/>
    <n v="1"/>
    <n v="40400000"/>
    <n v="0.9"/>
    <n v="0.99"/>
    <n v="30000000"/>
    <n v="0.97"/>
    <n v="0.97469059405940595"/>
  </r>
  <r>
    <x v="106"/>
    <x v="1"/>
    <s v="USD"/>
    <x v="7"/>
    <d v="2025-04-03T00:00:00"/>
    <d v="2026-04-02T00:00:00"/>
    <x v="34"/>
    <n v="1.05"/>
    <n v="35000000"/>
    <n v="1.04"/>
    <n v="1.05"/>
    <n v="30000000"/>
    <n v="1.05"/>
    <n v="1.0414285714285709"/>
  </r>
  <r>
    <x v="107"/>
    <x v="1"/>
    <s v="KHR"/>
    <x v="2"/>
    <d v="2025-04-10T00:00:00"/>
    <d v="2025-04-17T00:00:00"/>
    <x v="57"/>
    <n v="1"/>
    <n v="561000000000"/>
    <n v="0.9"/>
    <n v="1"/>
    <n v="561000000000"/>
    <n v="1"/>
    <n v="0.97571428571428598"/>
  </r>
  <r>
    <x v="107"/>
    <x v="1"/>
    <s v="KHR"/>
    <x v="3"/>
    <d v="2025-04-10T00:00:00"/>
    <d v="2025-04-24T00:00:00"/>
    <x v="51"/>
    <m/>
    <m/>
    <m/>
    <m/>
    <m/>
    <m/>
    <m/>
  </r>
  <r>
    <x v="107"/>
    <x v="1"/>
    <s v="KHR"/>
    <x v="4"/>
    <d v="2025-04-10T00:00:00"/>
    <d v="2025-05-08T00:00:00"/>
    <x v="51"/>
    <m/>
    <m/>
    <m/>
    <m/>
    <m/>
    <m/>
    <m/>
  </r>
  <r>
    <x v="107"/>
    <x v="1"/>
    <s v="KHR"/>
    <x v="5"/>
    <d v="2025-04-10T00:00:00"/>
    <d v="2025-07-10T00:00:00"/>
    <x v="29"/>
    <n v="1.1499999999999999"/>
    <n v="3371000000"/>
    <n v="0.75"/>
    <n v="1.1200000000000001"/>
    <n v="3371000000"/>
    <n v="1.1200000000000001"/>
    <n v="1.0175000000000001"/>
  </r>
  <r>
    <x v="107"/>
    <x v="1"/>
    <s v="KHR"/>
    <x v="6"/>
    <d v="2025-04-10T00:00:00"/>
    <d v="2025-10-09T00:00:00"/>
    <x v="58"/>
    <n v="1.3"/>
    <m/>
    <m/>
    <m/>
    <m/>
    <m/>
    <m/>
  </r>
  <r>
    <x v="107"/>
    <x v="1"/>
    <s v="KHR"/>
    <x v="7"/>
    <d v="2025-04-10T00:00:00"/>
    <d v="2026-04-09T00:00:00"/>
    <x v="51"/>
    <m/>
    <m/>
    <m/>
    <m/>
    <m/>
    <m/>
    <m/>
  </r>
  <r>
    <x v="107"/>
    <x v="1"/>
    <s v="USD"/>
    <x v="2"/>
    <d v="2025-04-10T00:00:00"/>
    <d v="2025-04-17T00:00:00"/>
    <x v="51"/>
    <m/>
    <m/>
    <m/>
    <m/>
    <m/>
    <m/>
    <m/>
  </r>
  <r>
    <x v="107"/>
    <x v="1"/>
    <s v="USD"/>
    <x v="3"/>
    <d v="2025-04-10T00:00:00"/>
    <d v="2025-04-24T00:00:00"/>
    <x v="51"/>
    <m/>
    <m/>
    <m/>
    <m/>
    <m/>
    <m/>
    <m/>
  </r>
  <r>
    <x v="107"/>
    <x v="1"/>
    <s v="USD"/>
    <x v="4"/>
    <d v="2025-04-10T00:00:00"/>
    <d v="2025-05-08T00:00:00"/>
    <x v="51"/>
    <m/>
    <m/>
    <m/>
    <m/>
    <m/>
    <m/>
    <m/>
  </r>
  <r>
    <x v="107"/>
    <x v="1"/>
    <s v="USD"/>
    <x v="5"/>
    <d v="2025-04-10T00:00:00"/>
    <d v="2025-07-10T00:00:00"/>
    <x v="28"/>
    <n v="0.9"/>
    <n v="102550000"/>
    <n v="0.5"/>
    <n v="0.9"/>
    <n v="60000000"/>
    <n v="0.68"/>
    <n v="0.62403705509507557"/>
  </r>
  <r>
    <x v="107"/>
    <x v="1"/>
    <s v="USD"/>
    <x v="6"/>
    <d v="2025-04-10T00:00:00"/>
    <d v="2025-10-09T00:00:00"/>
    <x v="34"/>
    <n v="1"/>
    <n v="10735000"/>
    <n v="0.9"/>
    <n v="0.95"/>
    <n v="10735000"/>
    <n v="0.95"/>
    <n v="0.92794597112249655"/>
  </r>
  <r>
    <x v="107"/>
    <x v="1"/>
    <s v="USD"/>
    <x v="7"/>
    <d v="2025-04-10T00:00:00"/>
    <d v="2026-04-09T00:00:00"/>
    <x v="34"/>
    <n v="1.05"/>
    <n v="20000000"/>
    <n v="1.04"/>
    <n v="1.04"/>
    <n v="20000000"/>
    <n v="1.04"/>
    <n v="1.04"/>
  </r>
  <r>
    <x v="108"/>
    <x v="1"/>
    <s v="KHR"/>
    <x v="2"/>
    <d v="2025-04-17T00:00:00"/>
    <d v="2025-04-24T00:00:00"/>
    <x v="57"/>
    <n v="1"/>
    <n v="641000000000"/>
    <n v="0.9"/>
    <n v="1"/>
    <n v="641000000000"/>
    <n v="1"/>
    <n v="0.96333333333333304"/>
  </r>
  <r>
    <x v="108"/>
    <x v="1"/>
    <s v="KHR"/>
    <x v="3"/>
    <d v="2025-04-17T00:00:00"/>
    <d v="2025-05-01T00:00:00"/>
    <x v="51"/>
    <m/>
    <m/>
    <m/>
    <m/>
    <m/>
    <m/>
    <m/>
  </r>
  <r>
    <x v="108"/>
    <x v="1"/>
    <s v="KHR"/>
    <x v="4"/>
    <d v="2025-04-17T00:00:00"/>
    <d v="2025-05-15T00:00:00"/>
    <x v="51"/>
    <m/>
    <m/>
    <m/>
    <m/>
    <m/>
    <m/>
    <m/>
  </r>
  <r>
    <x v="108"/>
    <x v="1"/>
    <s v="KHR"/>
    <x v="5"/>
    <d v="2025-04-17T00:00:00"/>
    <d v="2025-07-17T00:00:00"/>
    <x v="29"/>
    <n v="1.1499999999999999"/>
    <n v="21250000000"/>
    <n v="0.5"/>
    <n v="1.1499999999999999"/>
    <n v="21250000000"/>
    <n v="1.1499999999999999"/>
    <n v="0.74"/>
  </r>
  <r>
    <x v="108"/>
    <x v="1"/>
    <s v="KHR"/>
    <x v="6"/>
    <d v="2025-04-17T00:00:00"/>
    <d v="2025-10-16T00:00:00"/>
    <x v="58"/>
    <n v="1.3"/>
    <n v="26100000000"/>
    <n v="0.9"/>
    <n v="1.3"/>
    <n v="25000000000"/>
    <n v="1.3"/>
    <n v="1.1000000000000001"/>
  </r>
  <r>
    <x v="108"/>
    <x v="1"/>
    <s v="KHR"/>
    <x v="7"/>
    <d v="2025-04-17T00:00:00"/>
    <d v="2026-04-16T00:00:00"/>
    <x v="51"/>
    <m/>
    <m/>
    <m/>
    <m/>
    <m/>
    <m/>
    <m/>
  </r>
  <r>
    <x v="108"/>
    <x v="1"/>
    <s v="USD"/>
    <x v="2"/>
    <d v="2025-04-17T00:00:00"/>
    <d v="2025-04-24T00:00:00"/>
    <x v="51"/>
    <m/>
    <m/>
    <m/>
    <m/>
    <m/>
    <m/>
    <m/>
  </r>
  <r>
    <x v="108"/>
    <x v="1"/>
    <s v="USD"/>
    <x v="3"/>
    <d v="2025-04-17T00:00:00"/>
    <d v="2025-05-01T00:00:00"/>
    <x v="51"/>
    <m/>
    <m/>
    <m/>
    <m/>
    <m/>
    <m/>
    <m/>
  </r>
  <r>
    <x v="108"/>
    <x v="1"/>
    <s v="USD"/>
    <x v="4"/>
    <d v="2025-04-17T00:00:00"/>
    <d v="2025-05-15T00:00:00"/>
    <x v="51"/>
    <m/>
    <m/>
    <m/>
    <m/>
    <m/>
    <m/>
    <m/>
  </r>
  <r>
    <x v="108"/>
    <x v="1"/>
    <s v="USD"/>
    <x v="5"/>
    <d v="2025-04-17T00:00:00"/>
    <d v="2025-07-17T00:00:00"/>
    <x v="28"/>
    <n v="0.9"/>
    <n v="58100000"/>
    <n v="0.2"/>
    <n v="0.9"/>
    <n v="58100000"/>
    <n v="0.9"/>
    <n v="0.64191049913941478"/>
  </r>
  <r>
    <x v="108"/>
    <x v="1"/>
    <s v="USD"/>
    <x v="6"/>
    <d v="2025-04-17T00:00:00"/>
    <d v="2025-10-16T00:00:00"/>
    <x v="34"/>
    <n v="1"/>
    <n v="32500000"/>
    <n v="0.8"/>
    <n v="0.95"/>
    <n v="30000000"/>
    <n v="0.95"/>
    <n v="0.9"/>
  </r>
  <r>
    <x v="108"/>
    <x v="1"/>
    <s v="USD"/>
    <x v="7"/>
    <d v="2025-04-17T00:00:00"/>
    <d v="2026-04-16T00:00:00"/>
    <x v="34"/>
    <n v="1.05"/>
    <n v="27000000"/>
    <n v="1.05"/>
    <n v="1.05"/>
    <n v="27000000"/>
    <n v="1.05"/>
    <n v="1.05"/>
  </r>
  <r>
    <x v="109"/>
    <x v="1"/>
    <s v="KHR"/>
    <x v="2"/>
    <d v="2025-04-24T00:00:00"/>
    <d v="2025-05-01T00:00:00"/>
    <x v="57"/>
    <n v="1"/>
    <n v="473000000000"/>
    <n v="0.9"/>
    <n v="1"/>
    <n v="473000000000"/>
    <n v="1"/>
    <n v="0.97599999999999998"/>
  </r>
  <r>
    <x v="109"/>
    <x v="1"/>
    <s v="KHR"/>
    <x v="3"/>
    <d v="2025-04-24T00:00:00"/>
    <d v="2025-05-08T00:00:00"/>
    <x v="51"/>
    <m/>
    <m/>
    <m/>
    <m/>
    <m/>
    <m/>
    <m/>
  </r>
  <r>
    <x v="109"/>
    <x v="1"/>
    <s v="KHR"/>
    <x v="4"/>
    <d v="2025-04-24T00:00:00"/>
    <d v="2025-05-22T00:00:00"/>
    <x v="51"/>
    <m/>
    <m/>
    <m/>
    <m/>
    <m/>
    <m/>
    <m/>
  </r>
  <r>
    <x v="109"/>
    <x v="1"/>
    <s v="KHR"/>
    <x v="5"/>
    <d v="2025-04-24T00:00:00"/>
    <d v="2025-07-24T00:00:00"/>
    <x v="29"/>
    <n v="1.1499999999999999"/>
    <n v="9600000000"/>
    <n v="0.5"/>
    <n v="0.5"/>
    <n v="9600000000"/>
    <n v="0.5"/>
    <n v="0.5"/>
  </r>
  <r>
    <x v="109"/>
    <x v="1"/>
    <s v="KHR"/>
    <x v="6"/>
    <d v="2025-04-24T00:00:00"/>
    <d v="2025-10-23T00:00:00"/>
    <x v="58"/>
    <n v="1.3"/>
    <m/>
    <m/>
    <m/>
    <m/>
    <m/>
    <m/>
  </r>
  <r>
    <x v="109"/>
    <x v="1"/>
    <s v="KHR"/>
    <x v="7"/>
    <d v="2025-04-24T00:00:00"/>
    <d v="2026-04-23T00:00:00"/>
    <x v="51"/>
    <m/>
    <m/>
    <m/>
    <m/>
    <m/>
    <m/>
    <m/>
  </r>
  <r>
    <x v="109"/>
    <x v="0"/>
    <s v="KHR"/>
    <x v="0"/>
    <d v="2025-04-25T00:00:00"/>
    <d v="2026-04-25T00:00:00"/>
    <x v="0"/>
    <n v="2.7"/>
    <n v="64000000000"/>
    <n v="3"/>
    <n v="4"/>
    <n v="34000000000"/>
    <s v="-"/>
    <n v="3.4375"/>
  </r>
  <r>
    <x v="109"/>
    <x v="1"/>
    <s v="USD"/>
    <x v="2"/>
    <d v="2025-04-24T00:00:00"/>
    <d v="2025-05-01T00:00:00"/>
    <x v="51"/>
    <m/>
    <m/>
    <m/>
    <m/>
    <m/>
    <m/>
    <m/>
  </r>
  <r>
    <x v="109"/>
    <x v="1"/>
    <s v="USD"/>
    <x v="3"/>
    <d v="2025-04-24T00:00:00"/>
    <d v="2025-05-08T00:00:00"/>
    <x v="51"/>
    <m/>
    <m/>
    <m/>
    <m/>
    <m/>
    <m/>
    <m/>
  </r>
  <r>
    <x v="109"/>
    <x v="1"/>
    <s v="USD"/>
    <x v="4"/>
    <d v="2025-04-24T00:00:00"/>
    <d v="2025-05-22T00:00:00"/>
    <x v="51"/>
    <m/>
    <m/>
    <m/>
    <m/>
    <m/>
    <m/>
    <m/>
  </r>
  <r>
    <x v="109"/>
    <x v="1"/>
    <s v="USD"/>
    <x v="5"/>
    <d v="2025-04-24T00:00:00"/>
    <d v="2025-07-24T00:00:00"/>
    <x v="28"/>
    <n v="0.9"/>
    <n v="116190000"/>
    <n v="0.4"/>
    <n v="0.9"/>
    <n v="60000000"/>
    <n v="0.65"/>
    <n v="0.67280316722609523"/>
  </r>
  <r>
    <x v="109"/>
    <x v="1"/>
    <s v="USD"/>
    <x v="6"/>
    <d v="2025-04-24T00:00:00"/>
    <d v="2025-10-23T00:00:00"/>
    <x v="34"/>
    <n v="1"/>
    <n v="32000000"/>
    <n v="0.9"/>
    <n v="0.95"/>
    <n v="32000000"/>
    <n v="0.95"/>
    <n v="0.91093749999999996"/>
  </r>
  <r>
    <x v="109"/>
    <x v="1"/>
    <s v="USD"/>
    <x v="7"/>
    <d v="2025-04-24T00:00:00"/>
    <d v="2026-04-23T00:00:00"/>
    <x v="34"/>
    <n v="1.05"/>
    <n v="27000000"/>
    <n v="1.05"/>
    <n v="1.05"/>
    <n v="27000000"/>
    <n v="1.05"/>
    <n v="1.05"/>
  </r>
  <r>
    <x v="110"/>
    <x v="1"/>
    <s v="KHR"/>
    <x v="2"/>
    <d v="2025-05-08T00:00:00"/>
    <d v="2025-05-15T00:00:00"/>
    <x v="57"/>
    <n v="1"/>
    <n v="826000000000"/>
    <n v="0.9"/>
    <n v="1"/>
    <n v="826000000000"/>
    <n v="1"/>
    <n v="0.99"/>
  </r>
  <r>
    <x v="110"/>
    <x v="1"/>
    <s v="KHR"/>
    <x v="3"/>
    <d v="2025-05-08T00:00:00"/>
    <d v="2025-05-22T00:00:00"/>
    <x v="51"/>
    <m/>
    <m/>
    <m/>
    <m/>
    <m/>
    <m/>
    <m/>
  </r>
  <r>
    <x v="110"/>
    <x v="1"/>
    <s v="KHR"/>
    <x v="4"/>
    <d v="2025-05-08T00:00:00"/>
    <d v="2025-06-05T00:00:00"/>
    <x v="51"/>
    <m/>
    <m/>
    <m/>
    <m/>
    <m/>
    <m/>
    <m/>
  </r>
  <r>
    <x v="110"/>
    <x v="1"/>
    <s v="KHR"/>
    <x v="5"/>
    <d v="2025-05-08T00:00:00"/>
    <d v="2025-08-07T00:00:00"/>
    <x v="29"/>
    <n v="1.1499999999999999"/>
    <n v="20800000000"/>
    <n v="0.8"/>
    <n v="1.1000000000000001"/>
    <n v="20800000000"/>
    <n v="1.1000000000000001"/>
    <n v="1.0900000000000001"/>
  </r>
  <r>
    <x v="110"/>
    <x v="1"/>
    <s v="KHR"/>
    <x v="6"/>
    <d v="2025-05-08T00:00:00"/>
    <d v="2025-11-06T00:00:00"/>
    <x v="58"/>
    <n v="1.3"/>
    <n v="7000000000"/>
    <n v="1.2"/>
    <n v="1.2"/>
    <n v="7000000000"/>
    <n v="1.2"/>
    <n v="1.2"/>
  </r>
  <r>
    <x v="110"/>
    <x v="1"/>
    <s v="KHR"/>
    <x v="7"/>
    <d v="2025-05-08T00:00:00"/>
    <d v="2026-05-07T00:00:00"/>
    <x v="51"/>
    <m/>
    <m/>
    <m/>
    <m/>
    <m/>
    <m/>
    <m/>
  </r>
  <r>
    <x v="110"/>
    <x v="1"/>
    <s v="USD"/>
    <x v="2"/>
    <d v="2025-05-08T00:00:00"/>
    <d v="2025-05-15T00:00:00"/>
    <x v="51"/>
    <m/>
    <m/>
    <m/>
    <m/>
    <m/>
    <m/>
    <m/>
  </r>
  <r>
    <x v="110"/>
    <x v="1"/>
    <s v="USD"/>
    <x v="3"/>
    <d v="2025-05-08T00:00:00"/>
    <d v="2025-05-22T00:00:00"/>
    <x v="51"/>
    <m/>
    <m/>
    <m/>
    <m/>
    <m/>
    <m/>
    <m/>
  </r>
  <r>
    <x v="110"/>
    <x v="1"/>
    <s v="USD"/>
    <x v="4"/>
    <d v="2025-05-08T00:00:00"/>
    <d v="2025-06-05T00:00:00"/>
    <x v="51"/>
    <m/>
    <m/>
    <m/>
    <m/>
    <m/>
    <m/>
    <m/>
  </r>
  <r>
    <x v="110"/>
    <x v="1"/>
    <s v="USD"/>
    <x v="5"/>
    <d v="2025-05-08T00:00:00"/>
    <d v="2025-08-07T00:00:00"/>
    <x v="28"/>
    <n v="0.9"/>
    <n v="191393000"/>
    <n v="0.4"/>
    <n v="0.75"/>
    <n v="60000000"/>
    <n v="0.59"/>
    <n v="0.61"/>
  </r>
  <r>
    <x v="110"/>
    <x v="1"/>
    <s v="USD"/>
    <x v="6"/>
    <d v="2025-05-08T00:00:00"/>
    <d v="2025-11-06T00:00:00"/>
    <x v="34"/>
    <n v="1"/>
    <n v="35000000"/>
    <n v="0.89"/>
    <n v="0.95"/>
    <n v="30000000"/>
    <n v="0.89"/>
    <n v="0.9"/>
  </r>
  <r>
    <x v="110"/>
    <x v="1"/>
    <s v="USD"/>
    <x v="7"/>
    <d v="2025-05-08T00:00:00"/>
    <d v="2026-05-07T00:00:00"/>
    <x v="34"/>
    <n v="1.05"/>
    <n v="30400000"/>
    <n v="1"/>
    <n v="1.03"/>
    <n v="30000000"/>
    <n v="1.03"/>
    <n v="1.03"/>
  </r>
  <r>
    <x v="111"/>
    <x v="0"/>
    <s v="KHR"/>
    <x v="10"/>
    <d v="2025-05-23T00:00:00"/>
    <m/>
    <x v="0"/>
    <m/>
    <m/>
    <m/>
    <m/>
    <m/>
    <s v="-"/>
    <m/>
  </r>
  <r>
    <x v="112"/>
    <x v="1"/>
    <s v="KHR"/>
    <x v="2"/>
    <d v="2025-05-22T00:00:00"/>
    <d v="2025-05-29T00:00:00"/>
    <x v="59"/>
    <n v="1"/>
    <n v="996000000000"/>
    <n v="0.9"/>
    <n v="1"/>
    <n v="996000000000"/>
    <n v="1"/>
    <n v="0.99"/>
  </r>
  <r>
    <x v="112"/>
    <x v="1"/>
    <s v="KHR"/>
    <x v="3"/>
    <d v="2025-05-22T00:00:00"/>
    <d v="2025-06-05T00:00:00"/>
    <x v="51"/>
    <m/>
    <m/>
    <m/>
    <m/>
    <m/>
    <m/>
    <m/>
  </r>
  <r>
    <x v="112"/>
    <x v="1"/>
    <s v="KHR"/>
    <x v="4"/>
    <d v="2025-05-22T00:00:00"/>
    <d v="2025-06-19T00:00:00"/>
    <x v="51"/>
    <m/>
    <m/>
    <m/>
    <m/>
    <m/>
    <m/>
    <m/>
  </r>
  <r>
    <x v="112"/>
    <x v="1"/>
    <s v="KHR"/>
    <x v="5"/>
    <d v="2025-05-22T00:00:00"/>
    <d v="2025-08-21T00:00:00"/>
    <x v="29"/>
    <n v="1.1499999999999999"/>
    <n v="6988000000"/>
    <n v="0"/>
    <n v="1"/>
    <n v="6988000000"/>
    <n v="1"/>
    <n v="0.82"/>
  </r>
  <r>
    <x v="112"/>
    <x v="1"/>
    <s v="KHR"/>
    <x v="6"/>
    <d v="2025-05-22T00:00:00"/>
    <d v="2025-11-20T00:00:00"/>
    <x v="58"/>
    <n v="1.3"/>
    <n v="200000000"/>
    <n v="1.3"/>
    <n v="1.3"/>
    <n v="200000000"/>
    <n v="1.3"/>
    <n v="1.3"/>
  </r>
  <r>
    <x v="112"/>
    <x v="1"/>
    <s v="KHR"/>
    <x v="7"/>
    <d v="2025-05-22T00:00:00"/>
    <d v="2026-05-21T00:00:00"/>
    <x v="51"/>
    <m/>
    <m/>
    <m/>
    <m/>
    <m/>
    <m/>
    <m/>
  </r>
  <r>
    <x v="112"/>
    <x v="1"/>
    <s v="USD"/>
    <x v="2"/>
    <d v="2025-05-22T00:00:00"/>
    <d v="2025-05-29T00:00:00"/>
    <x v="51"/>
    <m/>
    <m/>
    <m/>
    <m/>
    <m/>
    <m/>
    <m/>
  </r>
  <r>
    <x v="112"/>
    <x v="1"/>
    <s v="USD"/>
    <x v="3"/>
    <d v="2025-05-22T00:00:00"/>
    <d v="2025-06-05T00:00:00"/>
    <x v="51"/>
    <m/>
    <m/>
    <m/>
    <m/>
    <m/>
    <m/>
    <m/>
  </r>
  <r>
    <x v="112"/>
    <x v="1"/>
    <s v="USD"/>
    <x v="4"/>
    <d v="2025-05-22T00:00:00"/>
    <d v="2025-06-19T00:00:00"/>
    <x v="51"/>
    <m/>
    <m/>
    <m/>
    <m/>
    <m/>
    <m/>
    <m/>
  </r>
  <r>
    <x v="112"/>
    <x v="1"/>
    <s v="USD"/>
    <x v="5"/>
    <d v="2025-05-22T00:00:00"/>
    <d v="2025-08-21T00:00:00"/>
    <x v="28"/>
    <n v="0.9"/>
    <n v="181333000"/>
    <n v="0"/>
    <n v="0.8"/>
    <n v="60000000"/>
    <n v="0.55000000000000004"/>
    <n v="0.52"/>
  </r>
  <r>
    <x v="112"/>
    <x v="1"/>
    <s v="USD"/>
    <x v="6"/>
    <d v="2025-05-22T00:00:00"/>
    <d v="2025-11-20T00:00:00"/>
    <x v="34"/>
    <n v="1"/>
    <n v="32000000"/>
    <n v="0.89"/>
    <n v="0.98"/>
    <n v="30000000"/>
    <n v="0.89"/>
    <n v="0.9"/>
  </r>
  <r>
    <x v="112"/>
    <x v="1"/>
    <s v="USD"/>
    <x v="7"/>
    <d v="2025-05-22T00:00:00"/>
    <d v="2026-05-21T00:00:00"/>
    <x v="34"/>
    <n v="1.05"/>
    <n v="32000000"/>
    <n v="1.03"/>
    <n v="1.05"/>
    <n v="30000000"/>
    <n v="1.03"/>
    <n v="1.03"/>
  </r>
  <r>
    <x v="113"/>
    <x v="1"/>
    <s v="KHR"/>
    <x v="2"/>
    <d v="2025-05-29T00:00:00"/>
    <d v="2025-06-05T00:00:00"/>
    <x v="59"/>
    <n v="1"/>
    <n v="794000000000"/>
    <n v="0.9"/>
    <n v="1"/>
    <n v="794000000000"/>
    <n v="1"/>
    <n v="0.99"/>
  </r>
  <r>
    <x v="113"/>
    <x v="1"/>
    <s v="KHR"/>
    <x v="3"/>
    <d v="2025-05-29T00:00:00"/>
    <d v="2025-06-12T00:00:00"/>
    <x v="51"/>
    <m/>
    <m/>
    <m/>
    <m/>
    <m/>
    <m/>
    <m/>
  </r>
  <r>
    <x v="113"/>
    <x v="1"/>
    <s v="KHR"/>
    <x v="4"/>
    <d v="2025-05-29T00:00:00"/>
    <d v="2025-06-26T00:00:00"/>
    <x v="51"/>
    <m/>
    <m/>
    <m/>
    <m/>
    <m/>
    <m/>
    <m/>
  </r>
  <r>
    <x v="113"/>
    <x v="1"/>
    <s v="KHR"/>
    <x v="5"/>
    <d v="2025-05-29T00:00:00"/>
    <d v="2025-08-28T00:00:00"/>
    <x v="29"/>
    <n v="1.1499999999999999"/>
    <n v="200000000"/>
    <n v="0.9"/>
    <n v="0.9"/>
    <n v="200000000"/>
    <n v="0.9"/>
    <n v="0.9"/>
  </r>
  <r>
    <x v="113"/>
    <x v="1"/>
    <s v="KHR"/>
    <x v="6"/>
    <d v="2025-05-29T00:00:00"/>
    <d v="2025-11-27T00:00:00"/>
    <x v="58"/>
    <n v="1.3"/>
    <n v="0"/>
    <n v="0"/>
    <n v="0"/>
    <n v="0"/>
    <n v="0"/>
    <n v="0"/>
  </r>
  <r>
    <x v="113"/>
    <x v="1"/>
    <s v="KHR"/>
    <x v="7"/>
    <d v="2025-05-29T00:00:00"/>
    <d v="2026-05-28T00:00:00"/>
    <x v="51"/>
    <m/>
    <m/>
    <m/>
    <m/>
    <m/>
    <m/>
    <m/>
  </r>
  <r>
    <x v="113"/>
    <x v="1"/>
    <s v="USD"/>
    <x v="2"/>
    <d v="2025-05-29T00:00:00"/>
    <d v="2025-06-05T00:00:00"/>
    <x v="51"/>
    <m/>
    <m/>
    <m/>
    <m/>
    <m/>
    <m/>
    <m/>
  </r>
  <r>
    <x v="113"/>
    <x v="1"/>
    <s v="USD"/>
    <x v="3"/>
    <d v="2025-05-29T00:00:00"/>
    <d v="2025-06-12T00:00:00"/>
    <x v="51"/>
    <m/>
    <m/>
    <m/>
    <m/>
    <m/>
    <m/>
    <m/>
  </r>
  <r>
    <x v="113"/>
    <x v="1"/>
    <s v="USD"/>
    <x v="4"/>
    <d v="2025-05-29T00:00:00"/>
    <d v="2025-06-26T00:00:00"/>
    <x v="51"/>
    <m/>
    <m/>
    <m/>
    <m/>
    <m/>
    <m/>
    <m/>
  </r>
  <r>
    <x v="113"/>
    <x v="1"/>
    <s v="USD"/>
    <x v="5"/>
    <d v="2025-05-29T00:00:00"/>
    <d v="2025-08-28T00:00:00"/>
    <x v="28"/>
    <n v="0.9"/>
    <n v="140000000"/>
    <n v="0.3"/>
    <n v="0.65"/>
    <n v="60000000"/>
    <n v="0.5"/>
    <n v="0.5"/>
  </r>
  <r>
    <x v="113"/>
    <x v="1"/>
    <s v="USD"/>
    <x v="6"/>
    <d v="2025-05-29T00:00:00"/>
    <d v="2025-11-27T00:00:00"/>
    <x v="34"/>
    <n v="1"/>
    <n v="20000000"/>
    <n v="0.89"/>
    <n v="0.89"/>
    <n v="20000000"/>
    <n v="0.89"/>
    <n v="0.89"/>
  </r>
  <r>
    <x v="113"/>
    <x v="1"/>
    <s v="USD"/>
    <x v="7"/>
    <d v="2025-05-29T00:00:00"/>
    <d v="2026-05-28T00:00:00"/>
    <x v="34"/>
    <n v="1.05"/>
    <n v="30000000"/>
    <n v="1.03"/>
    <n v="1.03"/>
    <n v="30000000"/>
    <n v="1.03"/>
    <n v="1.03"/>
  </r>
  <r>
    <x v="114"/>
    <x v="1"/>
    <s v="KHR"/>
    <x v="2"/>
    <d v="2025-06-05T00:00:00"/>
    <d v="2025-06-12T00:00:00"/>
    <x v="59"/>
    <n v="1"/>
    <n v="1037000000000"/>
    <n v="0.9"/>
    <n v="1"/>
    <n v="1037000000000"/>
    <n v="1"/>
    <n v="0.99"/>
  </r>
  <r>
    <x v="114"/>
    <x v="1"/>
    <s v="KHR"/>
    <x v="3"/>
    <d v="2025-06-05T00:00:00"/>
    <d v="2025-06-19T00:00:00"/>
    <x v="51"/>
    <m/>
    <m/>
    <m/>
    <m/>
    <m/>
    <m/>
    <m/>
  </r>
  <r>
    <x v="114"/>
    <x v="1"/>
    <s v="KHR"/>
    <x v="4"/>
    <d v="2025-06-05T00:00:00"/>
    <d v="2025-07-03T00:00:00"/>
    <x v="51"/>
    <m/>
    <m/>
    <m/>
    <m/>
    <m/>
    <m/>
    <m/>
  </r>
  <r>
    <x v="114"/>
    <x v="1"/>
    <s v="KHR"/>
    <x v="5"/>
    <d v="2025-06-05T00:00:00"/>
    <d v="2025-09-04T00:00:00"/>
    <x v="29"/>
    <n v="1.1499999999999999"/>
    <n v="0"/>
    <n v="0"/>
    <n v="0"/>
    <n v="0"/>
    <n v="0"/>
    <n v="0"/>
  </r>
  <r>
    <x v="114"/>
    <x v="1"/>
    <s v="KHR"/>
    <x v="6"/>
    <d v="2025-06-05T00:00:00"/>
    <d v="2025-12-04T00:00:00"/>
    <x v="58"/>
    <n v="1.3"/>
    <n v="400000000"/>
    <n v="0.3"/>
    <n v="1.3"/>
    <n v="400000000"/>
    <n v="1.3"/>
    <n v="0.8"/>
  </r>
  <r>
    <x v="114"/>
    <x v="1"/>
    <s v="KHR"/>
    <x v="7"/>
    <d v="2025-06-05T00:00:00"/>
    <d v="2026-06-04T00:00:00"/>
    <x v="51"/>
    <m/>
    <m/>
    <m/>
    <m/>
    <m/>
    <m/>
    <m/>
  </r>
  <r>
    <x v="114"/>
    <x v="1"/>
    <s v="USD"/>
    <x v="2"/>
    <d v="2025-06-05T00:00:00"/>
    <d v="2025-06-12T00:00:00"/>
    <x v="51"/>
    <m/>
    <m/>
    <m/>
    <m/>
    <m/>
    <m/>
    <m/>
  </r>
  <r>
    <x v="114"/>
    <x v="1"/>
    <s v="USD"/>
    <x v="3"/>
    <d v="2025-06-05T00:00:00"/>
    <d v="2025-06-19T00:00:00"/>
    <x v="51"/>
    <m/>
    <m/>
    <m/>
    <m/>
    <m/>
    <m/>
    <m/>
  </r>
  <r>
    <x v="114"/>
    <x v="1"/>
    <s v="USD"/>
    <x v="4"/>
    <d v="2025-06-05T00:00:00"/>
    <d v="2025-07-03T00:00:00"/>
    <x v="51"/>
    <m/>
    <m/>
    <m/>
    <m/>
    <m/>
    <m/>
    <m/>
  </r>
  <r>
    <x v="114"/>
    <x v="1"/>
    <s v="USD"/>
    <x v="5"/>
    <d v="2025-06-05T00:00:00"/>
    <d v="2025-09-04T00:00:00"/>
    <x v="28"/>
    <n v="0.9"/>
    <n v="121800000"/>
    <n v="0.4"/>
    <n v="0.55000000000000004"/>
    <n v="60000000"/>
    <n v="0.5"/>
    <n v="0.48"/>
  </r>
  <r>
    <x v="114"/>
    <x v="1"/>
    <s v="USD"/>
    <x v="6"/>
    <d v="2025-06-05T00:00:00"/>
    <d v="2025-12-04T00:00:00"/>
    <x v="34"/>
    <n v="1"/>
    <n v="4000000"/>
    <n v="0.3"/>
    <n v="0.89"/>
    <n v="4000000"/>
    <n v="0.89"/>
    <n v="0.6"/>
  </r>
  <r>
    <x v="114"/>
    <x v="1"/>
    <s v="USD"/>
    <x v="7"/>
    <d v="2025-06-05T00:00:00"/>
    <d v="2026-06-04T00:00:00"/>
    <x v="34"/>
    <n v="1.05"/>
    <n v="28000000"/>
    <n v="1"/>
    <n v="1.05"/>
    <n v="28000000"/>
    <n v="1.05"/>
    <n v="1.01"/>
  </r>
  <r>
    <x v="115"/>
    <x v="1"/>
    <s v="KHR"/>
    <x v="2"/>
    <d v="2025-06-12T00:00:00"/>
    <d v="2025-06-19T00:00:00"/>
    <x v="59"/>
    <n v="1"/>
    <n v="1059000000000"/>
    <n v="0.9"/>
    <n v="1"/>
    <n v="1059000000000"/>
    <n v="1"/>
    <n v="0.99"/>
  </r>
  <r>
    <x v="115"/>
    <x v="1"/>
    <s v="KHR"/>
    <x v="3"/>
    <d v="2025-06-12T00:00:00"/>
    <d v="2025-06-26T00:00:00"/>
    <x v="51"/>
    <m/>
    <m/>
    <m/>
    <m/>
    <m/>
    <m/>
    <m/>
  </r>
  <r>
    <x v="115"/>
    <x v="1"/>
    <s v="KHR"/>
    <x v="4"/>
    <d v="2025-06-12T00:00:00"/>
    <d v="2025-07-10T00:00:00"/>
    <x v="51"/>
    <m/>
    <m/>
    <m/>
    <m/>
    <m/>
    <m/>
    <m/>
  </r>
  <r>
    <x v="115"/>
    <x v="1"/>
    <s v="KHR"/>
    <x v="5"/>
    <d v="2025-06-12T00:00:00"/>
    <d v="2025-09-11T00:00:00"/>
    <x v="29"/>
    <n v="1.1499999999999999"/>
    <n v="400000000"/>
    <n v="0.9"/>
    <n v="1.1499999999999999"/>
    <n v="400000000"/>
    <n v="1.1499999999999999"/>
    <n v="1.03"/>
  </r>
  <r>
    <x v="115"/>
    <x v="1"/>
    <s v="KHR"/>
    <x v="6"/>
    <d v="2025-06-12T00:00:00"/>
    <d v="2025-12-11T00:00:00"/>
    <x v="58"/>
    <n v="1.3"/>
    <n v="300000000"/>
    <n v="1"/>
    <n v="1"/>
    <n v="300000000"/>
    <n v="1"/>
    <n v="1"/>
  </r>
  <r>
    <x v="115"/>
    <x v="1"/>
    <s v="KHR"/>
    <x v="7"/>
    <d v="2025-06-12T00:00:00"/>
    <d v="2026-06-11T00:00:00"/>
    <x v="51"/>
    <m/>
    <m/>
    <m/>
    <m/>
    <m/>
    <m/>
    <m/>
  </r>
  <r>
    <x v="115"/>
    <x v="1"/>
    <s v="USD"/>
    <x v="2"/>
    <d v="2025-06-12T00:00:00"/>
    <d v="2025-06-19T00:00:00"/>
    <x v="51"/>
    <m/>
    <m/>
    <m/>
    <m/>
    <m/>
    <m/>
    <m/>
  </r>
  <r>
    <x v="115"/>
    <x v="1"/>
    <s v="USD"/>
    <x v="3"/>
    <d v="2025-06-12T00:00:00"/>
    <d v="2025-06-26T00:00:00"/>
    <x v="51"/>
    <m/>
    <m/>
    <m/>
    <m/>
    <m/>
    <m/>
    <m/>
  </r>
  <r>
    <x v="115"/>
    <x v="1"/>
    <s v="USD"/>
    <x v="4"/>
    <d v="2025-06-12T00:00:00"/>
    <d v="2025-07-10T00:00:00"/>
    <x v="51"/>
    <m/>
    <m/>
    <m/>
    <m/>
    <m/>
    <m/>
    <m/>
  </r>
  <r>
    <x v="115"/>
    <x v="1"/>
    <s v="USD"/>
    <x v="5"/>
    <d v="2025-06-12T00:00:00"/>
    <d v="2025-09-11T00:00:00"/>
    <x v="34"/>
    <n v="0.9"/>
    <n v="81050000"/>
    <n v="0.2"/>
    <n v="0.55000000000000004"/>
    <n v="30000000"/>
    <n v="0.5"/>
    <n v="0.46"/>
  </r>
  <r>
    <x v="115"/>
    <x v="1"/>
    <s v="USD"/>
    <x v="6"/>
    <d v="2025-06-12T00:00:00"/>
    <d v="2025-12-11T00:00:00"/>
    <x v="34"/>
    <n v="1"/>
    <n v="46770000"/>
    <n v="0.7"/>
    <n v="1"/>
    <n v="30000000"/>
    <n v="0.9"/>
    <n v="0.89"/>
  </r>
  <r>
    <x v="115"/>
    <x v="1"/>
    <s v="USD"/>
    <x v="7"/>
    <d v="2025-06-12T00:00:00"/>
    <d v="2026-06-11T00:00:00"/>
    <x v="34"/>
    <n v="1.05"/>
    <n v="22000000"/>
    <n v="1.03"/>
    <n v="1.03"/>
    <n v="22000000"/>
    <n v="1.03"/>
    <n v="1.03"/>
  </r>
  <r>
    <x v="116"/>
    <x v="1"/>
    <s v="KHR"/>
    <x v="2"/>
    <d v="2025-06-19T00:00:00"/>
    <d v="2025-06-26T00:00:00"/>
    <x v="60"/>
    <n v="1"/>
    <n v="1069000000000"/>
    <n v="0.9"/>
    <n v="1"/>
    <n v="1069000000000"/>
    <n v="1"/>
    <n v="0.99"/>
  </r>
  <r>
    <x v="116"/>
    <x v="1"/>
    <s v="KHR"/>
    <x v="3"/>
    <d v="2025-06-19T00:00:00"/>
    <d v="2025-07-03T00:00:00"/>
    <x v="51"/>
    <m/>
    <m/>
    <m/>
    <m/>
    <m/>
    <m/>
    <m/>
  </r>
  <r>
    <x v="116"/>
    <x v="1"/>
    <s v="KHR"/>
    <x v="4"/>
    <d v="2025-06-19T00:00:00"/>
    <d v="2025-07-17T00:00:00"/>
    <x v="51"/>
    <m/>
    <m/>
    <m/>
    <m/>
    <m/>
    <m/>
    <m/>
  </r>
  <r>
    <x v="116"/>
    <x v="1"/>
    <s v="KHR"/>
    <x v="5"/>
    <d v="2025-06-19T00:00:00"/>
    <d v="2025-09-18T00:00:00"/>
    <x v="29"/>
    <n v="1.1499999999999999"/>
    <n v="5033000000"/>
    <n v="1"/>
    <n v="1.1000000000000001"/>
    <n v="5033000000"/>
    <n v="1.1000000000000001"/>
    <n v="1.08"/>
  </r>
  <r>
    <x v="116"/>
    <x v="1"/>
    <s v="KHR"/>
    <x v="6"/>
    <d v="2025-06-19T00:00:00"/>
    <d v="2025-12-18T00:00:00"/>
    <x v="58"/>
    <n v="1.3"/>
    <n v="200000000"/>
    <n v="1"/>
    <n v="1"/>
    <n v="200000000"/>
    <n v="1"/>
    <n v="1"/>
  </r>
  <r>
    <x v="116"/>
    <x v="1"/>
    <s v="KHR"/>
    <x v="7"/>
    <d v="2025-06-19T00:00:00"/>
    <d v="2026-06-18T00:00:00"/>
    <x v="51"/>
    <m/>
    <m/>
    <m/>
    <m/>
    <m/>
    <m/>
    <m/>
  </r>
  <r>
    <x v="116"/>
    <x v="1"/>
    <s v="USD"/>
    <x v="2"/>
    <d v="2025-06-19T00:00:00"/>
    <d v="2025-06-26T00:00:00"/>
    <x v="51"/>
    <m/>
    <m/>
    <m/>
    <m/>
    <m/>
    <m/>
    <m/>
  </r>
  <r>
    <x v="116"/>
    <x v="1"/>
    <s v="USD"/>
    <x v="3"/>
    <d v="2025-06-19T00:00:00"/>
    <d v="2025-07-03T00:00:00"/>
    <x v="51"/>
    <m/>
    <m/>
    <m/>
    <m/>
    <m/>
    <m/>
    <m/>
  </r>
  <r>
    <x v="116"/>
    <x v="1"/>
    <s v="USD"/>
    <x v="4"/>
    <d v="2025-06-19T00:00:00"/>
    <d v="2025-07-17T00:00:00"/>
    <x v="51"/>
    <m/>
    <m/>
    <m/>
    <m/>
    <m/>
    <m/>
    <m/>
  </r>
  <r>
    <x v="116"/>
    <x v="1"/>
    <s v="USD"/>
    <x v="5"/>
    <d v="2025-06-19T00:00:00"/>
    <d v="2025-09-18T00:00:00"/>
    <x v="34"/>
    <n v="0.9"/>
    <n v="65150000"/>
    <n v="0.3"/>
    <n v="0.7"/>
    <n v="30000000"/>
    <n v="0.45"/>
    <n v="0.47"/>
  </r>
  <r>
    <x v="116"/>
    <x v="1"/>
    <s v="USD"/>
    <x v="6"/>
    <d v="2025-06-19T00:00:00"/>
    <d v="2025-12-18T00:00:00"/>
    <x v="34"/>
    <n v="1"/>
    <n v="12630000"/>
    <n v="0.88"/>
    <n v="1"/>
    <n v="12630000"/>
    <n v="1"/>
    <n v="0.92"/>
  </r>
  <r>
    <x v="116"/>
    <x v="1"/>
    <s v="USD"/>
    <x v="7"/>
    <d v="2025-06-19T00:00:00"/>
    <d v="2026-06-18T00:00:00"/>
    <x v="34"/>
    <n v="1.05"/>
    <n v="2050000"/>
    <n v="0.8"/>
    <n v="1.03"/>
    <n v="2050000"/>
    <n v="1.03"/>
    <n v="1.02"/>
  </r>
  <r>
    <x v="117"/>
    <x v="0"/>
    <s v="KHR"/>
    <x v="1"/>
    <d v="2025-06-27T00:00:00"/>
    <d v="2028-06-27T00:00:00"/>
    <x v="0"/>
    <n v="3.5"/>
    <n v="32000000000"/>
    <n v="3.5"/>
    <n v="4.5"/>
    <n v="12000000000"/>
    <s v="-"/>
    <n v="4.125"/>
  </r>
  <r>
    <x v="118"/>
    <x v="1"/>
    <s v="KHR"/>
    <x v="2"/>
    <d v="2025-06-26T00:00:00"/>
    <d v="2025-07-03T00:00:00"/>
    <x v="60"/>
    <n v="1"/>
    <n v="1140000000000"/>
    <n v="0.9"/>
    <n v="1"/>
    <n v="1140000000000"/>
    <n v="1"/>
    <n v="0.99"/>
  </r>
  <r>
    <x v="118"/>
    <x v="1"/>
    <s v="KHR"/>
    <x v="3"/>
    <d v="2025-06-26T00:00:00"/>
    <d v="2025-07-10T00:00:00"/>
    <x v="51"/>
    <m/>
    <m/>
    <m/>
    <m/>
    <m/>
    <m/>
    <m/>
  </r>
  <r>
    <x v="118"/>
    <x v="1"/>
    <s v="KHR"/>
    <x v="4"/>
    <d v="2025-06-26T00:00:00"/>
    <d v="2025-07-24T00:00:00"/>
    <x v="51"/>
    <m/>
    <m/>
    <m/>
    <m/>
    <m/>
    <m/>
    <m/>
  </r>
  <r>
    <x v="118"/>
    <x v="1"/>
    <s v="KHR"/>
    <x v="5"/>
    <d v="2025-06-26T00:00:00"/>
    <d v="2025-09-25T00:00:00"/>
    <x v="29"/>
    <n v="1.1499999999999999"/>
    <n v="0"/>
    <n v="0"/>
    <n v="0"/>
    <n v="0"/>
    <n v="0"/>
    <n v="0"/>
  </r>
  <r>
    <x v="118"/>
    <x v="1"/>
    <s v="KHR"/>
    <x v="6"/>
    <d v="2025-06-26T00:00:00"/>
    <d v="2025-12-25T00:00:00"/>
    <x v="58"/>
    <n v="1.3"/>
    <n v="200000000"/>
    <n v="1"/>
    <n v="1"/>
    <n v="200000000"/>
    <n v="1"/>
    <n v="1"/>
  </r>
  <r>
    <x v="118"/>
    <x v="1"/>
    <s v="KHR"/>
    <x v="7"/>
    <d v="2025-06-26T00:00:00"/>
    <d v="2026-06-25T00:00:00"/>
    <x v="51"/>
    <m/>
    <m/>
    <m/>
    <m/>
    <m/>
    <m/>
    <m/>
  </r>
  <r>
    <x v="118"/>
    <x v="1"/>
    <s v="USD"/>
    <x v="2"/>
    <d v="2025-06-26T00:00:00"/>
    <d v="2025-07-03T00:00:00"/>
    <x v="51"/>
    <m/>
    <m/>
    <m/>
    <m/>
    <m/>
    <m/>
    <m/>
  </r>
  <r>
    <x v="118"/>
    <x v="1"/>
    <s v="USD"/>
    <x v="3"/>
    <d v="2025-06-26T00:00:00"/>
    <d v="2025-07-10T00:00:00"/>
    <x v="51"/>
    <m/>
    <m/>
    <m/>
    <m/>
    <m/>
    <m/>
    <m/>
  </r>
  <r>
    <x v="118"/>
    <x v="1"/>
    <s v="USD"/>
    <x v="4"/>
    <d v="2025-06-26T00:00:00"/>
    <d v="2025-07-24T00:00:00"/>
    <x v="51"/>
    <m/>
    <m/>
    <m/>
    <m/>
    <m/>
    <m/>
    <m/>
  </r>
  <r>
    <x v="118"/>
    <x v="1"/>
    <s v="USD"/>
    <x v="5"/>
    <d v="2025-06-26T00:00:00"/>
    <d v="2025-09-25T00:00:00"/>
    <x v="34"/>
    <n v="0.9"/>
    <n v="44100000"/>
    <n v="0.1"/>
    <n v="0.5"/>
    <n v="30000000"/>
    <n v="0.44"/>
    <n v="0.39"/>
  </r>
  <r>
    <x v="118"/>
    <x v="1"/>
    <s v="USD"/>
    <x v="6"/>
    <d v="2025-06-26T00:00:00"/>
    <d v="2025-12-25T00:00:00"/>
    <x v="34"/>
    <n v="1"/>
    <n v="27000000"/>
    <n v="0.9"/>
    <n v="1"/>
    <n v="27000000"/>
    <n v="1"/>
    <n v="0.97"/>
  </r>
  <r>
    <x v="118"/>
    <x v="1"/>
    <s v="USD"/>
    <x v="7"/>
    <d v="2025-06-26T00:00:00"/>
    <d v="2026-06-25T00:00:00"/>
    <x v="34"/>
    <n v="1.05"/>
    <n v="2050000"/>
    <n v="1.03"/>
    <n v="1.03"/>
    <n v="2050000"/>
    <n v="1.03"/>
    <n v="1.03"/>
  </r>
  <r>
    <x v="119"/>
    <x v="1"/>
    <s v="KHR"/>
    <x v="2"/>
    <d v="2025-07-03T13:45:00"/>
    <d v="2025-07-10T13:45:00"/>
    <x v="61"/>
    <n v="1"/>
    <n v="1000000000000"/>
    <n v="0.9"/>
    <n v="1"/>
    <n v="1100000000000"/>
    <n v="1"/>
    <n v="0.98960000000000004"/>
  </r>
  <r>
    <x v="119"/>
    <x v="1"/>
    <s v="KHR"/>
    <x v="3"/>
    <d v="2025-07-03T13:45:00"/>
    <d v="2025-07-17T13:45:00"/>
    <x v="51"/>
    <m/>
    <m/>
    <m/>
    <m/>
    <m/>
    <m/>
    <m/>
  </r>
  <r>
    <x v="119"/>
    <x v="1"/>
    <s v="KHR"/>
    <x v="4"/>
    <d v="2025-07-03T13:45:00"/>
    <d v="2025-07-31T13:45:00"/>
    <x v="51"/>
    <m/>
    <m/>
    <m/>
    <m/>
    <m/>
    <m/>
    <m/>
  </r>
  <r>
    <x v="119"/>
    <x v="1"/>
    <s v="KHR"/>
    <x v="5"/>
    <d v="2025-07-03T13:45:00"/>
    <d v="2025-10-02T13:45:00"/>
    <x v="62"/>
    <n v="1.1499999999999999"/>
    <n v="2327000000"/>
    <n v="0.8"/>
    <n v="1.1499999999999999"/>
    <n v="2327000000"/>
    <n v="1.1499999999999999"/>
    <n v="1.1008165019338203"/>
  </r>
  <r>
    <x v="119"/>
    <x v="1"/>
    <s v="KHR"/>
    <x v="6"/>
    <d v="2025-07-03T13:45:00"/>
    <d v="2026-01-01T13:45:00"/>
    <x v="63"/>
    <n v="1.3"/>
    <n v="200000000"/>
    <n v="0.95"/>
    <n v="0.95"/>
    <n v="200000000"/>
    <n v="0.95"/>
    <n v="0.95"/>
  </r>
  <r>
    <x v="119"/>
    <x v="1"/>
    <s v="KHR"/>
    <x v="7"/>
    <d v="2025-07-03T13:45:00"/>
    <d v="2026-07-02T13:45:00"/>
    <x v="51"/>
    <m/>
    <m/>
    <m/>
    <m/>
    <m/>
    <m/>
    <m/>
  </r>
  <r>
    <x v="119"/>
    <x v="1"/>
    <s v="USD"/>
    <x v="2"/>
    <d v="2025-07-03T13:45:00"/>
    <d v="2025-07-10T13:45:00"/>
    <x v="51"/>
    <m/>
    <m/>
    <m/>
    <m/>
    <m/>
    <m/>
    <m/>
  </r>
  <r>
    <x v="119"/>
    <x v="1"/>
    <s v="USD"/>
    <x v="3"/>
    <d v="2025-07-03T13:45:00"/>
    <d v="2025-07-17T13:45:00"/>
    <x v="51"/>
    <m/>
    <m/>
    <m/>
    <m/>
    <m/>
    <m/>
    <m/>
  </r>
  <r>
    <x v="119"/>
    <x v="1"/>
    <s v="USD"/>
    <x v="4"/>
    <d v="2025-07-03T13:45:00"/>
    <d v="2025-07-31T13:45:00"/>
    <x v="51"/>
    <m/>
    <m/>
    <m/>
    <m/>
    <m/>
    <m/>
    <m/>
  </r>
  <r>
    <x v="119"/>
    <x v="1"/>
    <s v="USD"/>
    <x v="5"/>
    <d v="2025-07-03T13:45:00"/>
    <d v="2025-10-02T13:45:00"/>
    <x v="34"/>
    <n v="0.9"/>
    <n v="75600000"/>
    <n v="0.4"/>
    <n v="0.8"/>
    <n v="30000000"/>
    <n v="0.4"/>
    <n v="0.45767195767195767"/>
  </r>
  <r>
    <x v="119"/>
    <x v="1"/>
    <s v="USD"/>
    <x v="6"/>
    <d v="2025-07-03T13:45:00"/>
    <d v="2026-01-01T13:45:00"/>
    <x v="64"/>
    <n v="1"/>
    <n v="15050000"/>
    <n v="0.8"/>
    <n v="1"/>
    <n v="15050000"/>
    <n v="1"/>
    <n v="0.99269102990033231"/>
  </r>
  <r>
    <x v="119"/>
    <x v="1"/>
    <s v="USD"/>
    <x v="7"/>
    <d v="2025-07-03T13:45:00"/>
    <d v="2026-07-02T13:45:00"/>
    <x v="51"/>
    <m/>
    <m/>
    <m/>
    <m/>
    <m/>
    <m/>
    <m/>
  </r>
  <r>
    <x v="120"/>
    <x v="1"/>
    <s v="KHR"/>
    <x v="2"/>
    <d v="2025-07-10T00:00:00"/>
    <d v="2025-07-17T00:00:00"/>
    <x v="65"/>
    <n v="1"/>
    <n v="1372000000000"/>
    <n v="0.9"/>
    <n v="1"/>
    <n v="1200000000000"/>
    <n v="1"/>
    <n v="0.97711370262390673"/>
  </r>
  <r>
    <x v="120"/>
    <x v="1"/>
    <s v="KHR"/>
    <x v="3"/>
    <d v="2025-07-10T00:00:00"/>
    <d v="2025-07-24T00:00:00"/>
    <x v="51"/>
    <m/>
    <m/>
    <m/>
    <m/>
    <m/>
    <m/>
    <m/>
  </r>
  <r>
    <x v="120"/>
    <x v="1"/>
    <s v="KHR"/>
    <x v="4"/>
    <d v="2025-07-10T00:00:00"/>
    <d v="2025-08-07T00:00:00"/>
    <x v="51"/>
    <m/>
    <m/>
    <m/>
    <m/>
    <m/>
    <m/>
    <m/>
  </r>
  <r>
    <x v="120"/>
    <x v="1"/>
    <s v="KHR"/>
    <x v="5"/>
    <d v="2025-07-10T00:00:00"/>
    <d v="2025-10-09T00:00:00"/>
    <x v="66"/>
    <n v="1.1499999999999999"/>
    <n v="2500000000"/>
    <n v="1.1000000000000001"/>
    <n v="1.1000000000000001"/>
    <n v="2500000000"/>
    <n v="1.1000000000000001"/>
    <n v="1.0999999999999999"/>
  </r>
  <r>
    <x v="120"/>
    <x v="1"/>
    <s v="KHR"/>
    <x v="6"/>
    <d v="2025-07-10T00:00:00"/>
    <d v="2026-01-08T00:00:00"/>
    <x v="67"/>
    <n v="1.3"/>
    <n v="941000000"/>
    <n v="1"/>
    <n v="1.3"/>
    <n v="941000000"/>
    <n v="1.3"/>
    <n v="1.1168969181721573"/>
  </r>
  <r>
    <x v="120"/>
    <x v="1"/>
    <s v="KHR"/>
    <x v="7"/>
    <d v="2025-07-10T00:00:00"/>
    <d v="2026-07-09T00:00:00"/>
    <x v="51"/>
    <m/>
    <m/>
    <m/>
    <m/>
    <m/>
    <m/>
    <m/>
  </r>
  <r>
    <x v="120"/>
    <x v="1"/>
    <s v="USD"/>
    <x v="2"/>
    <d v="2025-07-10T00:00:00"/>
    <d v="2025-07-17T00:00:00"/>
    <x v="51"/>
    <m/>
    <m/>
    <m/>
    <m/>
    <m/>
    <m/>
    <m/>
  </r>
  <r>
    <x v="120"/>
    <x v="1"/>
    <s v="USD"/>
    <x v="3"/>
    <d v="2025-07-10T00:00:00"/>
    <d v="2025-07-24T00:00:00"/>
    <x v="51"/>
    <m/>
    <m/>
    <m/>
    <m/>
    <m/>
    <m/>
    <m/>
  </r>
  <r>
    <x v="120"/>
    <x v="1"/>
    <s v="USD"/>
    <x v="4"/>
    <d v="2025-07-10T00:00:00"/>
    <d v="2025-08-07T00:00:00"/>
    <x v="51"/>
    <m/>
    <m/>
    <m/>
    <m/>
    <m/>
    <m/>
    <m/>
  </r>
  <r>
    <x v="120"/>
    <x v="1"/>
    <s v="USD"/>
    <x v="5"/>
    <d v="2025-07-10T00:00:00"/>
    <d v="2025-10-09T00:00:00"/>
    <x v="34"/>
    <n v="0.9"/>
    <n v="77050000"/>
    <n v="0.1"/>
    <n v="0.9"/>
    <n v="30000000"/>
    <n v="0.4"/>
    <n v="0.41460090850097336"/>
  </r>
  <r>
    <x v="120"/>
    <x v="1"/>
    <s v="USD"/>
    <x v="6"/>
    <d v="2025-07-10T00:00:00"/>
    <d v="2026-01-08T00:00:00"/>
    <x v="34"/>
    <n v="1"/>
    <n v="62815000"/>
    <n v="0.8"/>
    <n v="1"/>
    <n v="30000000"/>
    <n v="0.95"/>
    <n v="0.95378492398312509"/>
  </r>
  <r>
    <x v="120"/>
    <x v="1"/>
    <s v="USD"/>
    <x v="7"/>
    <d v="2025-07-10T00:00:00"/>
    <d v="2026-07-09T00:00:00"/>
    <x v="18"/>
    <n v="1.05"/>
    <n v="12100000"/>
    <n v="1"/>
    <n v="1.05"/>
    <n v="10000000"/>
    <n v="1.05"/>
    <n v="1.0464876033057851"/>
  </r>
  <r>
    <x v="121"/>
    <x v="1"/>
    <s v="KHR"/>
    <x v="2"/>
    <d v="2025-07-17T00:00:00"/>
    <d v="2025-07-24T00:00:00"/>
    <x v="68"/>
    <n v="1"/>
    <n v="1439000000000"/>
    <n v="0.9"/>
    <n v="1"/>
    <n v="1425000000000"/>
    <n v="1"/>
    <n v="0.95323141070187634"/>
  </r>
  <r>
    <x v="121"/>
    <x v="1"/>
    <s v="KHR"/>
    <x v="3"/>
    <d v="2025-07-17T00:00:00"/>
    <d v="2025-07-31T00:00:00"/>
    <x v="51"/>
    <m/>
    <m/>
    <m/>
    <m/>
    <m/>
    <m/>
    <m/>
  </r>
  <r>
    <x v="121"/>
    <x v="1"/>
    <s v="KHR"/>
    <x v="4"/>
    <d v="2025-07-17T00:00:00"/>
    <d v="2025-08-14T00:00:00"/>
    <x v="51"/>
    <m/>
    <m/>
    <m/>
    <m/>
    <m/>
    <m/>
    <m/>
  </r>
  <r>
    <x v="121"/>
    <x v="1"/>
    <s v="KHR"/>
    <x v="5"/>
    <d v="2025-07-17T00:00:00"/>
    <d v="2025-10-16T00:00:00"/>
    <x v="69"/>
    <n v="1.1499999999999999"/>
    <n v="25881000000"/>
    <n v="0.5"/>
    <n v="1.1000000000000001"/>
    <n v="25881000000"/>
    <n v="1.1000000000000001"/>
    <n v="0.98684363046250145"/>
  </r>
  <r>
    <x v="121"/>
    <x v="1"/>
    <s v="KHR"/>
    <x v="6"/>
    <d v="2025-07-17T00:00:00"/>
    <d v="2026-01-15T00:00:00"/>
    <x v="63"/>
    <n v="1.3"/>
    <n v="200000000"/>
    <n v="1"/>
    <n v="1"/>
    <n v="200000000"/>
    <n v="1"/>
    <n v="1"/>
  </r>
  <r>
    <x v="121"/>
    <x v="1"/>
    <s v="KHR"/>
    <x v="7"/>
    <d v="2025-07-17T00:00:00"/>
    <d v="2026-07-16T00:00:00"/>
    <x v="51"/>
    <m/>
    <m/>
    <m/>
    <m/>
    <m/>
    <m/>
    <m/>
  </r>
  <r>
    <x v="121"/>
    <x v="1"/>
    <s v="USD"/>
    <x v="2"/>
    <d v="2025-07-17T00:00:00"/>
    <d v="2025-07-24T00:00:00"/>
    <x v="51"/>
    <m/>
    <m/>
    <m/>
    <m/>
    <m/>
    <m/>
    <m/>
  </r>
  <r>
    <x v="121"/>
    <x v="1"/>
    <s v="USD"/>
    <x v="3"/>
    <d v="2025-07-17T00:00:00"/>
    <d v="2025-07-31T00:00:00"/>
    <x v="51"/>
    <m/>
    <m/>
    <m/>
    <m/>
    <m/>
    <m/>
    <m/>
  </r>
  <r>
    <x v="121"/>
    <x v="1"/>
    <s v="USD"/>
    <x v="4"/>
    <d v="2025-07-17T00:00:00"/>
    <d v="2025-08-14T00:00:00"/>
    <x v="51"/>
    <m/>
    <m/>
    <m/>
    <m/>
    <m/>
    <m/>
    <m/>
  </r>
  <r>
    <x v="121"/>
    <x v="1"/>
    <s v="USD"/>
    <x v="5"/>
    <d v="2025-07-17T00:00:00"/>
    <d v="2025-10-16T00:00:00"/>
    <x v="34"/>
    <n v="0.9"/>
    <n v="98430000"/>
    <n v="0.2"/>
    <n v="0.9"/>
    <n v="30000000"/>
    <n v="0.28999999999999998"/>
    <n v="0.40650716245047241"/>
  </r>
  <r>
    <x v="121"/>
    <x v="1"/>
    <s v="USD"/>
    <x v="6"/>
    <d v="2025-07-17T00:00:00"/>
    <d v="2026-01-15T00:00:00"/>
    <x v="34"/>
    <n v="1"/>
    <n v="42050000"/>
    <n v="0.79"/>
    <n v="0.9"/>
    <n v="30000000"/>
    <n v="0.79"/>
    <n v="0.82140309155767"/>
  </r>
  <r>
    <x v="121"/>
    <x v="1"/>
    <s v="USD"/>
    <x v="7"/>
    <d v="2025-07-17T00:00:00"/>
    <d v="2026-07-16T00:00:00"/>
    <x v="18"/>
    <n v="1.05"/>
    <n v="12050000"/>
    <n v="1.03"/>
    <n v="1.03"/>
    <n v="10000000"/>
    <n v="1.03"/>
    <n v="1.03"/>
  </r>
  <r>
    <x v="122"/>
    <x v="1"/>
    <s v="KHR"/>
    <x v="2"/>
    <d v="2025-07-24T00:00:00"/>
    <d v="2025-07-31T00:00:00"/>
    <x v="68"/>
    <n v="1"/>
    <n v="1739000000000"/>
    <n v="0.9"/>
    <n v="1"/>
    <n v="1425000000000"/>
    <n v="0.99"/>
    <n v="0.92225416906267976"/>
  </r>
  <r>
    <x v="122"/>
    <x v="1"/>
    <s v="KHR"/>
    <x v="3"/>
    <d v="2025-07-24T00:00:00"/>
    <d v="2025-08-07T00:00:00"/>
    <x v="51"/>
    <m/>
    <m/>
    <m/>
    <m/>
    <m/>
    <m/>
    <m/>
  </r>
  <r>
    <x v="122"/>
    <x v="1"/>
    <s v="KHR"/>
    <x v="4"/>
    <d v="2025-07-24T00:00:00"/>
    <d v="2025-08-21T00:00:00"/>
    <x v="51"/>
    <m/>
    <m/>
    <m/>
    <m/>
    <m/>
    <m/>
    <m/>
  </r>
  <r>
    <x v="122"/>
    <x v="1"/>
    <s v="KHR"/>
    <x v="5"/>
    <d v="2025-07-24T00:00:00"/>
    <d v="2025-10-23T00:00:00"/>
    <x v="22"/>
    <n v="1.1499999999999999"/>
    <n v="40000000000"/>
    <n v="1.1000000000000001"/>
    <n v="1.1499999999999999"/>
    <n v="40000000000"/>
    <n v="1.1499999999999999"/>
    <n v="1.125"/>
  </r>
  <r>
    <x v="122"/>
    <x v="1"/>
    <s v="KHR"/>
    <x v="6"/>
    <d v="2025-07-24T00:00:00"/>
    <d v="2026-01-22T00:00:00"/>
    <x v="70"/>
    <n v="1.3"/>
    <n v="4400000000"/>
    <n v="0.9"/>
    <n v="1.3"/>
    <n v="4400000000"/>
    <n v="1.3"/>
    <n v="1.1181818181818182"/>
  </r>
  <r>
    <x v="122"/>
    <x v="1"/>
    <s v="KHR"/>
    <x v="7"/>
    <d v="2025-07-24T00:00:00"/>
    <d v="2026-07-23T00:00:00"/>
    <x v="51"/>
    <m/>
    <m/>
    <m/>
    <m/>
    <m/>
    <m/>
    <m/>
  </r>
  <r>
    <x v="122"/>
    <x v="1"/>
    <s v="USD"/>
    <x v="2"/>
    <d v="2025-07-24T00:00:00"/>
    <d v="2025-07-31T00:00:00"/>
    <x v="51"/>
    <m/>
    <m/>
    <m/>
    <m/>
    <m/>
    <m/>
    <m/>
  </r>
  <r>
    <x v="122"/>
    <x v="1"/>
    <s v="USD"/>
    <x v="3"/>
    <d v="2025-07-24T00:00:00"/>
    <d v="2025-08-07T00:00:00"/>
    <x v="51"/>
    <m/>
    <m/>
    <m/>
    <m/>
    <m/>
    <m/>
    <m/>
  </r>
  <r>
    <x v="122"/>
    <x v="1"/>
    <s v="USD"/>
    <x v="4"/>
    <d v="2025-07-24T00:00:00"/>
    <d v="2025-08-21T00:00:00"/>
    <x v="51"/>
    <m/>
    <m/>
    <m/>
    <m/>
    <m/>
    <m/>
    <m/>
  </r>
  <r>
    <x v="122"/>
    <x v="1"/>
    <s v="USD"/>
    <x v="5"/>
    <d v="2025-07-24T00:00:00"/>
    <d v="2025-10-23T00:00:00"/>
    <x v="34"/>
    <n v="0.9"/>
    <n v="55500000"/>
    <n v="0.1"/>
    <n v="0.9"/>
    <n v="30000000"/>
    <n v="0.45"/>
    <n v="0.47657657657657659"/>
  </r>
  <r>
    <x v="122"/>
    <x v="1"/>
    <s v="USD"/>
    <x v="6"/>
    <d v="2025-07-24T00:00:00"/>
    <d v="2026-01-22T00:00:00"/>
    <x v="71"/>
    <n v="1"/>
    <n v="25750000"/>
    <n v="0.75"/>
    <n v="1"/>
    <n v="25750000"/>
    <n v="1"/>
    <n v="0.83650485436893196"/>
  </r>
  <r>
    <x v="122"/>
    <x v="1"/>
    <s v="USD"/>
    <x v="7"/>
    <d v="2025-07-24T00:00:00"/>
    <d v="2026-07-23T00:00:00"/>
    <x v="51"/>
    <m/>
    <m/>
    <m/>
    <m/>
    <m/>
    <m/>
    <m/>
  </r>
  <r>
    <x v="123"/>
    <x v="0"/>
    <s v="KHR"/>
    <x v="9"/>
    <d v="2025-07-25T00:00:00"/>
    <d v="2030-07-25T00:00:00"/>
    <x v="0"/>
    <n v="4.34"/>
    <n v="24000000000"/>
    <n v="5"/>
    <n v="5.5"/>
    <n v="8000000000"/>
    <s v="-"/>
    <n v="5.25"/>
  </r>
  <r>
    <x v="124"/>
    <x v="1"/>
    <s v="KHR"/>
    <x v="2"/>
    <d v="2025-07-31T00:00:00"/>
    <d v="2025-08-07T00:00:00"/>
    <x v="68"/>
    <n v="1"/>
    <n v="1432000000000"/>
    <n v="0.9"/>
    <n v="1"/>
    <n v="1425000000000"/>
    <n v="1"/>
    <n v="0.9102653631284916"/>
  </r>
  <r>
    <x v="124"/>
    <x v="1"/>
    <s v="KHR"/>
    <x v="3"/>
    <d v="2025-07-31T00:00:00"/>
    <d v="2025-08-14T00:00:00"/>
    <x v="51"/>
    <m/>
    <m/>
    <m/>
    <m/>
    <m/>
    <m/>
    <m/>
  </r>
  <r>
    <x v="124"/>
    <x v="1"/>
    <s v="KHR"/>
    <x v="4"/>
    <d v="2025-07-31T00:00:00"/>
    <d v="2025-08-28T00:00:00"/>
    <x v="51"/>
    <m/>
    <m/>
    <m/>
    <m/>
    <m/>
    <m/>
    <m/>
  </r>
  <r>
    <x v="124"/>
    <x v="1"/>
    <s v="KHR"/>
    <x v="5"/>
    <d v="2025-07-31T00:00:00"/>
    <d v="2025-10-30T00:00:00"/>
    <x v="22"/>
    <n v="1.1499999999999999"/>
    <n v="40000000000"/>
    <n v="1.1499999999999999"/>
    <n v="1.1499999999999999"/>
    <n v="40000000000"/>
    <n v="1.1499999999999999"/>
    <n v="1.1499999999999999"/>
  </r>
  <r>
    <x v="124"/>
    <x v="1"/>
    <s v="KHR"/>
    <x v="6"/>
    <d v="2025-07-31T00:00:00"/>
    <d v="2026-01-29T00:00:00"/>
    <x v="58"/>
    <n v="1.3"/>
    <n v="25000000000"/>
    <n v="1.3"/>
    <n v="1.3"/>
    <n v="25000000000"/>
    <n v="1.3"/>
    <n v="1.3"/>
  </r>
  <r>
    <x v="124"/>
    <x v="1"/>
    <s v="KHR"/>
    <x v="7"/>
    <d v="2025-07-31T00:00:00"/>
    <d v="2026-07-30T00:00:00"/>
    <x v="51"/>
    <m/>
    <m/>
    <m/>
    <m/>
    <m/>
    <m/>
    <m/>
  </r>
  <r>
    <x v="124"/>
    <x v="1"/>
    <s v="USD"/>
    <x v="2"/>
    <d v="2025-07-31T00:00:00"/>
    <d v="2025-08-07T00:00:00"/>
    <x v="51"/>
    <m/>
    <m/>
    <m/>
    <m/>
    <m/>
    <m/>
    <m/>
  </r>
  <r>
    <x v="124"/>
    <x v="1"/>
    <s v="USD"/>
    <x v="3"/>
    <d v="2025-07-31T00:00:00"/>
    <d v="2025-08-14T00:00:00"/>
    <x v="51"/>
    <m/>
    <m/>
    <m/>
    <m/>
    <m/>
    <m/>
    <m/>
  </r>
  <r>
    <x v="124"/>
    <x v="1"/>
    <s v="USD"/>
    <x v="4"/>
    <d v="2025-07-31T00:00:00"/>
    <d v="2025-08-28T00:00:00"/>
    <x v="51"/>
    <m/>
    <m/>
    <m/>
    <m/>
    <m/>
    <m/>
    <m/>
  </r>
  <r>
    <x v="124"/>
    <x v="1"/>
    <s v="USD"/>
    <x v="5"/>
    <d v="2025-07-31T00:00:00"/>
    <d v="2025-10-30T00:00:00"/>
    <x v="34"/>
    <n v="0.9"/>
    <n v="45000000"/>
    <n v="0.25"/>
    <n v="0.9"/>
    <n v="30000000"/>
    <n v="0.59"/>
    <n v="0.53333333333333333"/>
  </r>
  <r>
    <x v="124"/>
    <x v="1"/>
    <s v="USD"/>
    <x v="6"/>
    <d v="2025-07-31T00:00:00"/>
    <d v="2026-01-29T00:00:00"/>
    <x v="34"/>
    <n v="1"/>
    <n v="42000000"/>
    <n v="0.79"/>
    <n v="1"/>
    <n v="30000000"/>
    <n v="0.95"/>
    <n v="0.85833333333333339"/>
  </r>
  <r>
    <x v="124"/>
    <x v="1"/>
    <s v="USD"/>
    <x v="7"/>
    <d v="2025-07-31T00:00:00"/>
    <d v="2026-07-30T00:00:00"/>
    <x v="51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181574-45F6-41A0-89AF-93DD4BC0728D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A4:P44" firstHeaderRow="1" firstDataRow="2" firstDataCol="1"/>
  <pivotFields count="17">
    <pivotField numFmtId="166" showAll="0">
      <items count="1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t="default"/>
      </items>
    </pivotField>
    <pivotField showAll="0">
      <items count="3">
        <item x="0"/>
        <item x="1"/>
        <item t="default"/>
      </items>
    </pivotField>
    <pivotField showAll="0"/>
    <pivotField axis="axisCol" showAll="0">
      <items count="15">
        <item x="11"/>
        <item x="12"/>
        <item x="13"/>
        <item x="0"/>
        <item x="3"/>
        <item x="6"/>
        <item x="8"/>
        <item x="4"/>
        <item x="1"/>
        <item x="7"/>
        <item x="9"/>
        <item x="2"/>
        <item x="5"/>
        <item x="10"/>
        <item t="default"/>
      </items>
    </pivotField>
    <pivotField numFmtId="166" showAll="0"/>
    <pivotField showAll="0"/>
    <pivotField showAll="0">
      <items count="73">
        <item x="11"/>
        <item x="26"/>
        <item x="18"/>
        <item x="10"/>
        <item x="64"/>
        <item x="17"/>
        <item x="12"/>
        <item x="31"/>
        <item x="71"/>
        <item x="34"/>
        <item x="45"/>
        <item x="27"/>
        <item x="23"/>
        <item x="15"/>
        <item x="28"/>
        <item x="52"/>
        <item x="16"/>
        <item x="8"/>
        <item x="54"/>
        <item x="9"/>
        <item x="14"/>
        <item x="6"/>
        <item x="7"/>
        <item x="63"/>
        <item x="67"/>
        <item x="62"/>
        <item x="66"/>
        <item x="70"/>
        <item x="25"/>
        <item x="13"/>
        <item x="5"/>
        <item x="4"/>
        <item x="21"/>
        <item x="58"/>
        <item x="69"/>
        <item x="30"/>
        <item x="22"/>
        <item x="29"/>
        <item x="24"/>
        <item x="20"/>
        <item x="50"/>
        <item x="19"/>
        <item x="32"/>
        <item x="33"/>
        <item x="56"/>
        <item x="41"/>
        <item x="35"/>
        <item x="1"/>
        <item x="48"/>
        <item x="38"/>
        <item x="3"/>
        <item x="37"/>
        <item x="2"/>
        <item x="39"/>
        <item x="36"/>
        <item x="40"/>
        <item x="46"/>
        <item x="42"/>
        <item x="43"/>
        <item x="44"/>
        <item x="47"/>
        <item x="49"/>
        <item x="53"/>
        <item x="55"/>
        <item x="57"/>
        <item x="59"/>
        <item x="61"/>
        <item x="60"/>
        <item x="65"/>
        <item x="68"/>
        <item x="0"/>
        <item x="51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6"/>
    <field x="14"/>
  </rowFields>
  <rowItems count="39">
    <i>
      <x v="1"/>
    </i>
    <i r="1">
      <x v="9"/>
    </i>
    <i r="1">
      <x v="1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grand">
      <x/>
    </i>
  </rowItems>
  <colFields count="1">
    <field x="3"/>
  </colFields>
  <col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dataFields count="1">
    <dataField name="Sum of Accepted Amount" fld="11" baseField="0" baseItem="0"/>
  </dataFields>
  <chartFormats count="28">
    <chartFormat chart="0" format="92" series="1">
      <pivotArea type="data" outline="0" fieldPosition="0">
        <references count="1">
          <reference field="3" count="1" selected="0">
            <x v="0"/>
          </reference>
        </references>
      </pivotArea>
    </chartFormat>
    <chartFormat chart="0" format="93" series="1">
      <pivotArea type="data" outline="0" fieldPosition="0">
        <references count="1">
          <reference field="3" count="1" selected="0">
            <x v="1"/>
          </reference>
        </references>
      </pivotArea>
    </chartFormat>
    <chartFormat chart="0" format="94" series="1">
      <pivotArea type="data" outline="0" fieldPosition="0">
        <references count="1">
          <reference field="3" count="1" selected="0">
            <x v="2"/>
          </reference>
        </references>
      </pivotArea>
    </chartFormat>
    <chartFormat chart="0" format="95" series="1">
      <pivotArea type="data" outline="0" fieldPosition="0">
        <references count="1">
          <reference field="3" count="1" selected="0">
            <x v="3"/>
          </reference>
        </references>
      </pivotArea>
    </chartFormat>
    <chartFormat chart="0" format="96" series="1">
      <pivotArea type="data" outline="0" fieldPosition="0">
        <references count="1">
          <reference field="3" count="1" selected="0">
            <x v="4"/>
          </reference>
        </references>
      </pivotArea>
    </chartFormat>
    <chartFormat chart="0" format="97" series="1">
      <pivotArea type="data" outline="0" fieldPosition="0">
        <references count="1">
          <reference field="3" count="1" selected="0">
            <x v="5"/>
          </reference>
        </references>
      </pivotArea>
    </chartFormat>
    <chartFormat chart="0" format="98" series="1">
      <pivotArea type="data" outline="0" fieldPosition="0">
        <references count="1">
          <reference field="3" count="1" selected="0">
            <x v="6"/>
          </reference>
        </references>
      </pivotArea>
    </chartFormat>
    <chartFormat chart="0" format="99" series="1">
      <pivotArea type="data" outline="0" fieldPosition="0">
        <references count="1">
          <reference field="3" count="1" selected="0">
            <x v="7"/>
          </reference>
        </references>
      </pivotArea>
    </chartFormat>
    <chartFormat chart="0" format="100" series="1">
      <pivotArea type="data" outline="0" fieldPosition="0">
        <references count="1">
          <reference field="3" count="1" selected="0">
            <x v="8"/>
          </reference>
        </references>
      </pivotArea>
    </chartFormat>
    <chartFormat chart="0" format="101" series="1">
      <pivotArea type="data" outline="0" fieldPosition="0">
        <references count="1">
          <reference field="3" count="1" selected="0">
            <x v="9"/>
          </reference>
        </references>
      </pivotArea>
    </chartFormat>
    <chartFormat chart="0" format="102" series="1">
      <pivotArea type="data" outline="0" fieldPosition="0">
        <references count="1">
          <reference field="3" count="1" selected="0">
            <x v="10"/>
          </reference>
        </references>
      </pivotArea>
    </chartFormat>
    <chartFormat chart="0" format="103" series="1">
      <pivotArea type="data" outline="0" fieldPosition="0">
        <references count="1">
          <reference field="3" count="1" selected="0">
            <x v="11"/>
          </reference>
        </references>
      </pivotArea>
    </chartFormat>
    <chartFormat chart="0" format="104" series="1">
      <pivotArea type="data" outline="0" fieldPosition="0">
        <references count="1">
          <reference field="3" count="1" selected="0">
            <x v="12"/>
          </reference>
        </references>
      </pivotArea>
    </chartFormat>
    <chartFormat chart="0" format="105" series="1">
      <pivotArea type="data" outline="0" fieldPosition="0">
        <references count="1">
          <reference field="3" count="1" selected="0">
            <x v="13"/>
          </reference>
        </references>
      </pivotArea>
    </chartFormat>
    <chartFormat chart="0" format="10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0" format="10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0" format="10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0" format="10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0" format="11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0" format="11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0" format="11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0" format="11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0" format="11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0" format="11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0" format="11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0" format="11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0" format="11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0" format="11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805DE04-9D2E-4C38-9E87-FC3784F56D8E}" name="Table7" displayName="Table7" ref="AT7:AT11" totalsRowShown="0" headerRowDxfId="9" headerRowBorderDxfId="8" tableBorderDxfId="7" totalsRowBorderDxfId="6">
  <tableColumns count="1">
    <tableColumn id="1" xr3:uid="{24F9976E-6F8E-4FD2-BC9B-23BB3CD22B81}" name="Average Rate KHR 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E30FC25-2420-42A0-AC62-92612D6F50AA}" name="Table73" displayName="Table73" ref="AT19:AT23" totalsRowShown="0" headerRowDxfId="4" headerRowBorderDxfId="3" tableBorderDxfId="2" totalsRowBorderDxfId="1">
  <tableColumns count="1">
    <tableColumn id="1" xr3:uid="{D6815C0A-9DCE-48C9-854A-031E8BB51E7D}" name="Average Rate KHR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142C5-4348-47B6-87A5-AD50DE0B87C9}">
  <sheetPr codeName="Sheet2">
    <tabColor rgb="FFC00000"/>
  </sheetPr>
  <dimension ref="A1:U36"/>
  <sheetViews>
    <sheetView showGridLines="0" workbookViewId="0">
      <selection activeCell="G785" sqref="G785"/>
    </sheetView>
  </sheetViews>
  <sheetFormatPr defaultRowHeight="15" x14ac:dyDescent="0.25"/>
  <cols>
    <col min="2" max="2" width="111.5703125" customWidth="1"/>
    <col min="3" max="3" width="7.7109375" customWidth="1"/>
    <col min="4" max="4" width="44.7109375" customWidth="1"/>
    <col min="7" max="7" width="9.140625" customWidth="1"/>
  </cols>
  <sheetData>
    <row r="1" spans="1:21" ht="21" x14ac:dyDescent="0.35">
      <c r="A1" s="25"/>
      <c r="B1" s="25" t="s">
        <v>72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14"/>
      <c r="U1" s="13"/>
    </row>
    <row r="2" spans="1:21" ht="21.75" thickBot="1" x14ac:dyDescent="0.4">
      <c r="A2" s="26"/>
      <c r="B2" s="33" t="s">
        <v>85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14"/>
      <c r="U2" s="13"/>
    </row>
    <row r="3" spans="1:21" ht="17.25" x14ac:dyDescent="0.25">
      <c r="B3" s="68" t="s">
        <v>98</v>
      </c>
    </row>
    <row r="4" spans="1:21" x14ac:dyDescent="0.25">
      <c r="B4" s="69" t="s">
        <v>120</v>
      </c>
    </row>
    <row r="5" spans="1:21" x14ac:dyDescent="0.25">
      <c r="B5" s="69" t="s">
        <v>121</v>
      </c>
    </row>
    <row r="6" spans="1:21" x14ac:dyDescent="0.25">
      <c r="B6" s="69" t="s">
        <v>122</v>
      </c>
    </row>
    <row r="7" spans="1:21" x14ac:dyDescent="0.25">
      <c r="B7" s="69" t="s">
        <v>123</v>
      </c>
    </row>
    <row r="8" spans="1:21" ht="17.25" x14ac:dyDescent="0.25">
      <c r="B8" s="68"/>
    </row>
    <row r="9" spans="1:21" ht="17.25" x14ac:dyDescent="0.25">
      <c r="B9" s="68" t="s">
        <v>97</v>
      </c>
    </row>
    <row r="10" spans="1:21" x14ac:dyDescent="0.25">
      <c r="B10" s="69" t="s">
        <v>124</v>
      </c>
    </row>
    <row r="11" spans="1:21" x14ac:dyDescent="0.25">
      <c r="B11" s="69" t="s">
        <v>125</v>
      </c>
    </row>
    <row r="13" spans="1:21" ht="16.5" x14ac:dyDescent="0.25">
      <c r="B13" s="70" t="s">
        <v>126</v>
      </c>
    </row>
    <row r="14" spans="1:21" x14ac:dyDescent="0.25">
      <c r="B14" s="79" t="s">
        <v>157</v>
      </c>
    </row>
    <row r="15" spans="1:21" x14ac:dyDescent="0.25">
      <c r="B15" s="79" t="s">
        <v>158</v>
      </c>
    </row>
    <row r="16" spans="1:21" ht="15.75" x14ac:dyDescent="0.25">
      <c r="B16" s="80"/>
    </row>
    <row r="17" spans="2:6" ht="15.75" x14ac:dyDescent="0.25">
      <c r="B17" s="31"/>
    </row>
    <row r="18" spans="2:6" ht="15.75" x14ac:dyDescent="0.25">
      <c r="F18" s="35"/>
    </row>
    <row r="36" spans="2:2" x14ac:dyDescent="0.25">
      <c r="B36" s="5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9A98E-011D-4138-AEF7-6AFFC2894455}">
  <sheetPr codeName="Sheet3"/>
  <dimension ref="A4:P44"/>
  <sheetViews>
    <sheetView workbookViewId="0">
      <selection activeCell="R17" sqref="R17"/>
    </sheetView>
  </sheetViews>
  <sheetFormatPr defaultRowHeight="15" x14ac:dyDescent="0.25"/>
  <cols>
    <col min="1" max="1" width="24" bestFit="1" customWidth="1"/>
    <col min="2" max="2" width="16.85546875" bestFit="1" customWidth="1"/>
    <col min="3" max="3" width="7.85546875" bestFit="1" customWidth="1"/>
    <col min="4" max="5" width="12" bestFit="1" customWidth="1"/>
    <col min="6" max="7" width="12.140625" bestFit="1" customWidth="1"/>
    <col min="8" max="8" width="12" bestFit="1" customWidth="1"/>
    <col min="9" max="9" width="12.140625" bestFit="1" customWidth="1"/>
    <col min="10" max="12" width="12" bestFit="1" customWidth="1"/>
    <col min="13" max="14" width="12.140625" bestFit="1" customWidth="1"/>
    <col min="15" max="15" width="7.28515625" bestFit="1" customWidth="1"/>
    <col min="16" max="16" width="12.140625" bestFit="1" customWidth="1"/>
    <col min="17" max="22" width="9" bestFit="1" customWidth="1"/>
    <col min="23" max="26" width="10" bestFit="1" customWidth="1"/>
    <col min="27" max="30" width="11" bestFit="1" customWidth="1"/>
    <col min="31" max="43" width="12" bestFit="1" customWidth="1"/>
    <col min="44" max="44" width="6.140625" bestFit="1" customWidth="1"/>
    <col min="45" max="48" width="8.140625" bestFit="1" customWidth="1"/>
    <col min="49" max="49" width="9.140625" bestFit="1" customWidth="1"/>
    <col min="50" max="51" width="8.140625" bestFit="1" customWidth="1"/>
    <col min="52" max="52" width="9.140625" bestFit="1" customWidth="1"/>
    <col min="53" max="53" width="6.140625" bestFit="1" customWidth="1"/>
    <col min="54" max="54" width="9.140625" bestFit="1" customWidth="1"/>
    <col min="55" max="58" width="8.140625" bestFit="1" customWidth="1"/>
    <col min="59" max="59" width="6.140625" bestFit="1" customWidth="1"/>
    <col min="60" max="60" width="8.140625" bestFit="1" customWidth="1"/>
    <col min="61" max="65" width="6.140625" bestFit="1" customWidth="1"/>
    <col min="66" max="66" width="8.140625" bestFit="1" customWidth="1"/>
    <col min="67" max="67" width="9.140625" bestFit="1" customWidth="1"/>
    <col min="68" max="68" width="6.140625" bestFit="1" customWidth="1"/>
    <col min="69" max="70" width="8.140625" bestFit="1" customWidth="1"/>
    <col min="71" max="71" width="10.140625" bestFit="1" customWidth="1"/>
    <col min="72" max="72" width="14.5703125" bestFit="1" customWidth="1"/>
    <col min="73" max="73" width="7.28515625" bestFit="1" customWidth="1"/>
    <col min="74" max="74" width="11.28515625" bestFit="1" customWidth="1"/>
    <col min="75" max="125" width="16.85546875" bestFit="1" customWidth="1"/>
    <col min="126" max="126" width="11.28515625" bestFit="1" customWidth="1"/>
  </cols>
  <sheetData>
    <row r="4" spans="1:16" x14ac:dyDescent="0.25">
      <c r="A4" s="64" t="s">
        <v>119</v>
      </c>
      <c r="B4" s="64" t="s">
        <v>99</v>
      </c>
    </row>
    <row r="5" spans="1:16" x14ac:dyDescent="0.25">
      <c r="A5" s="64" t="s">
        <v>105</v>
      </c>
      <c r="B5" t="s">
        <v>44</v>
      </c>
      <c r="C5" t="s">
        <v>43</v>
      </c>
      <c r="D5" t="s">
        <v>42</v>
      </c>
      <c r="E5" t="s">
        <v>20</v>
      </c>
      <c r="F5" t="s">
        <v>13</v>
      </c>
      <c r="G5" t="s">
        <v>16</v>
      </c>
      <c r="H5" t="s">
        <v>36</v>
      </c>
      <c r="I5" t="s">
        <v>14</v>
      </c>
      <c r="J5" t="s">
        <v>37</v>
      </c>
      <c r="K5" t="s">
        <v>17</v>
      </c>
      <c r="L5" t="s">
        <v>38</v>
      </c>
      <c r="M5" t="s">
        <v>12</v>
      </c>
      <c r="N5" t="s">
        <v>15</v>
      </c>
      <c r="O5" t="s">
        <v>106</v>
      </c>
      <c r="P5" t="s">
        <v>100</v>
      </c>
    </row>
    <row r="6" spans="1:16" x14ac:dyDescent="0.25">
      <c r="A6" s="65" t="s">
        <v>101</v>
      </c>
      <c r="E6">
        <v>72100000000</v>
      </c>
      <c r="J6">
        <v>0</v>
      </c>
      <c r="P6">
        <v>72100000000</v>
      </c>
    </row>
    <row r="7" spans="1:16" x14ac:dyDescent="0.25">
      <c r="A7" s="66" t="s">
        <v>107</v>
      </c>
      <c r="E7">
        <v>41800000000</v>
      </c>
      <c r="J7">
        <v>0</v>
      </c>
      <c r="P7">
        <v>41800000000</v>
      </c>
    </row>
    <row r="8" spans="1:16" x14ac:dyDescent="0.25">
      <c r="A8" s="66" t="s">
        <v>108</v>
      </c>
      <c r="E8">
        <v>24300000000</v>
      </c>
      <c r="J8">
        <v>0</v>
      </c>
      <c r="P8">
        <v>24300000000</v>
      </c>
    </row>
    <row r="9" spans="1:16" x14ac:dyDescent="0.25">
      <c r="A9" s="66" t="s">
        <v>109</v>
      </c>
      <c r="E9">
        <v>6000000000</v>
      </c>
      <c r="P9">
        <v>6000000000</v>
      </c>
    </row>
    <row r="10" spans="1:16" x14ac:dyDescent="0.25">
      <c r="A10" s="65" t="s">
        <v>102</v>
      </c>
      <c r="E10">
        <v>76000000000</v>
      </c>
      <c r="F10">
        <v>5331346600000</v>
      </c>
      <c r="G10">
        <v>59671251000</v>
      </c>
      <c r="H10">
        <v>132000000000</v>
      </c>
      <c r="I10">
        <v>3154841653000</v>
      </c>
      <c r="J10">
        <v>22000000000</v>
      </c>
      <c r="K10">
        <v>22400160000</v>
      </c>
      <c r="M10">
        <v>4344508300000</v>
      </c>
      <c r="N10">
        <v>1644547858000</v>
      </c>
      <c r="P10">
        <v>14787315822000</v>
      </c>
    </row>
    <row r="11" spans="1:16" x14ac:dyDescent="0.25">
      <c r="A11" s="66" t="s">
        <v>110</v>
      </c>
      <c r="E11">
        <v>24000000000</v>
      </c>
      <c r="P11">
        <v>24000000000</v>
      </c>
    </row>
    <row r="12" spans="1:16" x14ac:dyDescent="0.25">
      <c r="A12" s="66" t="s">
        <v>111</v>
      </c>
      <c r="F12">
        <v>642172000000</v>
      </c>
      <c r="G12">
        <v>238000000</v>
      </c>
      <c r="H12">
        <v>72000000000</v>
      </c>
      <c r="I12">
        <v>514171953000</v>
      </c>
      <c r="K12">
        <v>645400000</v>
      </c>
      <c r="M12">
        <v>404339000000</v>
      </c>
      <c r="N12">
        <v>50246296000</v>
      </c>
      <c r="P12">
        <v>1683812649000</v>
      </c>
    </row>
    <row r="13" spans="1:16" x14ac:dyDescent="0.25">
      <c r="A13" s="66" t="s">
        <v>112</v>
      </c>
      <c r="F13">
        <v>140030000000</v>
      </c>
      <c r="G13">
        <v>18294100000</v>
      </c>
      <c r="I13">
        <v>100030000000</v>
      </c>
      <c r="J13">
        <v>4000000000</v>
      </c>
      <c r="K13">
        <v>10076550000</v>
      </c>
      <c r="M13">
        <v>140030000000</v>
      </c>
      <c r="N13">
        <v>40160000000</v>
      </c>
      <c r="P13">
        <v>452620650000</v>
      </c>
    </row>
    <row r="14" spans="1:16" x14ac:dyDescent="0.25">
      <c r="A14" s="66" t="s">
        <v>113</v>
      </c>
      <c r="E14">
        <v>4000000000</v>
      </c>
      <c r="F14">
        <v>110010000000</v>
      </c>
      <c r="G14">
        <v>2022200000</v>
      </c>
      <c r="I14">
        <v>80010000000</v>
      </c>
      <c r="K14">
        <v>13370000</v>
      </c>
      <c r="M14">
        <v>110010000000</v>
      </c>
      <c r="N14">
        <v>40076972000</v>
      </c>
      <c r="P14">
        <v>346142542000</v>
      </c>
    </row>
    <row r="15" spans="1:16" x14ac:dyDescent="0.25">
      <c r="A15" s="66" t="s">
        <v>114</v>
      </c>
      <c r="F15">
        <v>205014900000</v>
      </c>
      <c r="G15">
        <v>5050000000</v>
      </c>
      <c r="H15">
        <v>4000000000</v>
      </c>
      <c r="I15">
        <v>162010000000</v>
      </c>
      <c r="K15">
        <v>5436390000</v>
      </c>
      <c r="M15">
        <v>205014900000</v>
      </c>
      <c r="N15">
        <v>100511715000</v>
      </c>
      <c r="P15">
        <v>687037905000</v>
      </c>
    </row>
    <row r="16" spans="1:16" x14ac:dyDescent="0.25">
      <c r="A16" s="66" t="s">
        <v>115</v>
      </c>
      <c r="F16">
        <v>120010000000</v>
      </c>
      <c r="G16">
        <v>15500000</v>
      </c>
      <c r="I16">
        <v>120010000000</v>
      </c>
      <c r="J16">
        <v>4000000000</v>
      </c>
      <c r="K16">
        <v>627050000</v>
      </c>
      <c r="M16">
        <v>120010000000</v>
      </c>
      <c r="N16">
        <v>90033950000</v>
      </c>
      <c r="P16">
        <v>454706500000</v>
      </c>
    </row>
    <row r="17" spans="1:16" x14ac:dyDescent="0.25">
      <c r="A17" s="66" t="s">
        <v>116</v>
      </c>
      <c r="E17">
        <v>28000000000</v>
      </c>
      <c r="F17">
        <v>120010000000</v>
      </c>
      <c r="G17">
        <v>1214100000</v>
      </c>
      <c r="I17">
        <v>160010000000</v>
      </c>
      <c r="K17">
        <v>36750000</v>
      </c>
      <c r="M17">
        <v>120010000000</v>
      </c>
      <c r="N17">
        <v>140040000000</v>
      </c>
      <c r="P17">
        <v>569320850000</v>
      </c>
    </row>
    <row r="18" spans="1:16" x14ac:dyDescent="0.25">
      <c r="A18" s="66" t="s">
        <v>117</v>
      </c>
      <c r="F18">
        <v>240019900000</v>
      </c>
      <c r="G18">
        <v>56581000</v>
      </c>
      <c r="H18">
        <v>28000000000</v>
      </c>
      <c r="I18">
        <v>320019900000</v>
      </c>
      <c r="K18">
        <v>2555800000</v>
      </c>
      <c r="M18">
        <v>240019900000</v>
      </c>
      <c r="N18">
        <v>460044085000</v>
      </c>
      <c r="P18">
        <v>1290716166000</v>
      </c>
    </row>
    <row r="19" spans="1:16" x14ac:dyDescent="0.25">
      <c r="A19" s="66" t="s">
        <v>107</v>
      </c>
      <c r="F19">
        <v>560019800000</v>
      </c>
      <c r="G19">
        <v>215100000</v>
      </c>
      <c r="I19">
        <v>426019800000</v>
      </c>
      <c r="J19">
        <v>8000000000</v>
      </c>
      <c r="K19">
        <v>2038100000</v>
      </c>
      <c r="M19">
        <v>595019800000</v>
      </c>
      <c r="N19">
        <v>511052150000</v>
      </c>
      <c r="P19">
        <v>2102364750000</v>
      </c>
    </row>
    <row r="20" spans="1:16" x14ac:dyDescent="0.25">
      <c r="A20" s="66" t="s">
        <v>118</v>
      </c>
      <c r="E20">
        <v>20000000000</v>
      </c>
      <c r="F20">
        <v>990020000000</v>
      </c>
      <c r="G20">
        <v>5907850000</v>
      </c>
      <c r="I20">
        <v>377520000000</v>
      </c>
      <c r="K20">
        <v>9200000</v>
      </c>
      <c r="M20">
        <v>941020000000</v>
      </c>
      <c r="N20">
        <v>103030619000</v>
      </c>
      <c r="P20">
        <v>2437507669000</v>
      </c>
    </row>
    <row r="21" spans="1:16" x14ac:dyDescent="0.25">
      <c r="A21" s="66" t="s">
        <v>108</v>
      </c>
      <c r="F21">
        <v>1264020000000</v>
      </c>
      <c r="G21">
        <v>25627220000</v>
      </c>
      <c r="H21">
        <v>28000000000</v>
      </c>
      <c r="I21">
        <v>425020000000</v>
      </c>
      <c r="K21">
        <v>546150000</v>
      </c>
      <c r="M21">
        <v>844019900000</v>
      </c>
      <c r="N21">
        <v>100680000000</v>
      </c>
      <c r="P21">
        <v>2687913270000</v>
      </c>
    </row>
    <row r="22" spans="1:16" x14ac:dyDescent="0.25">
      <c r="A22" s="66" t="s">
        <v>109</v>
      </c>
      <c r="F22">
        <v>940020000000</v>
      </c>
      <c r="G22">
        <v>1030600000</v>
      </c>
      <c r="I22">
        <v>470020000000</v>
      </c>
      <c r="J22">
        <v>6000000000</v>
      </c>
      <c r="K22">
        <v>415400000</v>
      </c>
      <c r="M22">
        <v>625014800000</v>
      </c>
      <c r="N22">
        <v>8672071000</v>
      </c>
      <c r="P22">
        <v>2051172871000</v>
      </c>
    </row>
    <row r="23" spans="1:16" x14ac:dyDescent="0.25">
      <c r="A23" s="65" t="s">
        <v>103</v>
      </c>
      <c r="E23">
        <v>32000000000</v>
      </c>
      <c r="F23">
        <v>3019125000000</v>
      </c>
      <c r="G23">
        <v>41653500000</v>
      </c>
      <c r="H23">
        <v>40000000000</v>
      </c>
      <c r="I23">
        <v>2134125000000</v>
      </c>
      <c r="J23">
        <v>203300000000</v>
      </c>
      <c r="K23">
        <v>11567810000</v>
      </c>
      <c r="L23">
        <v>10000000000</v>
      </c>
      <c r="M23">
        <v>18974625000000</v>
      </c>
      <c r="N23">
        <v>2680561973000</v>
      </c>
      <c r="P23">
        <v>27146958283000</v>
      </c>
    </row>
    <row r="24" spans="1:16" x14ac:dyDescent="0.25">
      <c r="A24" s="66" t="s">
        <v>110</v>
      </c>
      <c r="E24">
        <v>22000000000</v>
      </c>
      <c r="F24">
        <v>1483025000000</v>
      </c>
      <c r="G24">
        <v>1261000000</v>
      </c>
      <c r="I24">
        <v>822025000000</v>
      </c>
      <c r="K24">
        <v>259000000</v>
      </c>
      <c r="M24">
        <v>1350025000000</v>
      </c>
      <c r="N24">
        <v>170714628000</v>
      </c>
      <c r="P24">
        <v>3849309628000</v>
      </c>
    </row>
    <row r="25" spans="1:16" x14ac:dyDescent="0.25">
      <c r="A25" s="66" t="s">
        <v>111</v>
      </c>
      <c r="F25">
        <v>1023020000000</v>
      </c>
      <c r="G25">
        <v>547350000</v>
      </c>
      <c r="H25">
        <v>20000000000</v>
      </c>
      <c r="I25">
        <v>700020000000</v>
      </c>
      <c r="K25">
        <v>770000000</v>
      </c>
      <c r="M25">
        <v>1346020000000</v>
      </c>
      <c r="N25">
        <v>170220000000</v>
      </c>
      <c r="P25">
        <v>3260597350000</v>
      </c>
    </row>
    <row r="26" spans="1:16" x14ac:dyDescent="0.25">
      <c r="A26" s="66" t="s">
        <v>112</v>
      </c>
      <c r="F26">
        <v>513020000000</v>
      </c>
      <c r="I26">
        <v>112020000000</v>
      </c>
      <c r="J26">
        <v>140000000000</v>
      </c>
      <c r="K26">
        <v>364300000</v>
      </c>
      <c r="M26">
        <v>792020000000</v>
      </c>
      <c r="N26">
        <v>10961302000</v>
      </c>
      <c r="P26">
        <v>1568385602000</v>
      </c>
    </row>
    <row r="27" spans="1:16" x14ac:dyDescent="0.25">
      <c r="A27" s="66" t="s">
        <v>113</v>
      </c>
      <c r="E27">
        <v>10000000000</v>
      </c>
      <c r="F27">
        <v>20000000</v>
      </c>
      <c r="G27">
        <v>2215150000</v>
      </c>
      <c r="I27">
        <v>100020000000</v>
      </c>
      <c r="K27">
        <v>1265000000</v>
      </c>
      <c r="M27">
        <v>753020000000</v>
      </c>
      <c r="N27">
        <v>110240000000</v>
      </c>
      <c r="P27">
        <v>976780150000</v>
      </c>
    </row>
    <row r="28" spans="1:16" x14ac:dyDescent="0.25">
      <c r="A28" s="66" t="s">
        <v>114</v>
      </c>
      <c r="F28">
        <v>25000000</v>
      </c>
      <c r="G28">
        <v>3610600000</v>
      </c>
      <c r="H28">
        <v>20000000000</v>
      </c>
      <c r="I28">
        <v>250025000000</v>
      </c>
      <c r="K28">
        <v>2641200000</v>
      </c>
      <c r="M28">
        <v>2519025000000</v>
      </c>
      <c r="N28">
        <v>250337113000</v>
      </c>
      <c r="P28">
        <v>3045663913000</v>
      </c>
    </row>
    <row r="29" spans="1:16" x14ac:dyDescent="0.25">
      <c r="A29" s="66" t="s">
        <v>115</v>
      </c>
      <c r="F29">
        <v>15000000</v>
      </c>
      <c r="G29">
        <v>2100000</v>
      </c>
      <c r="I29">
        <v>150015000000</v>
      </c>
      <c r="J29">
        <v>43300000000</v>
      </c>
      <c r="K29">
        <v>818610000</v>
      </c>
      <c r="M29">
        <v>1621515000000</v>
      </c>
      <c r="N29">
        <v>200380000000</v>
      </c>
      <c r="P29">
        <v>2016045710000</v>
      </c>
    </row>
    <row r="30" spans="1:16" x14ac:dyDescent="0.25">
      <c r="A30" s="66" t="s">
        <v>116</v>
      </c>
      <c r="G30">
        <v>2211400000</v>
      </c>
      <c r="K30">
        <v>601050000</v>
      </c>
      <c r="L30">
        <v>10000000000</v>
      </c>
      <c r="M30">
        <v>2638000000000</v>
      </c>
      <c r="N30">
        <v>441440000000</v>
      </c>
      <c r="P30">
        <v>3092252450000</v>
      </c>
    </row>
    <row r="31" spans="1:16" x14ac:dyDescent="0.25">
      <c r="A31" s="66" t="s">
        <v>117</v>
      </c>
      <c r="G31">
        <v>14850000</v>
      </c>
      <c r="K31">
        <v>640000000</v>
      </c>
      <c r="M31">
        <v>1805000000000</v>
      </c>
      <c r="N31">
        <v>389850000000</v>
      </c>
      <c r="P31">
        <v>2195504850000</v>
      </c>
    </row>
    <row r="32" spans="1:16" x14ac:dyDescent="0.25">
      <c r="A32" s="66" t="s">
        <v>107</v>
      </c>
      <c r="G32">
        <v>27019750000</v>
      </c>
      <c r="J32">
        <v>20000000000</v>
      </c>
      <c r="K32">
        <v>18550000</v>
      </c>
      <c r="M32">
        <v>1452000000000</v>
      </c>
      <c r="N32">
        <v>240510000000</v>
      </c>
      <c r="P32">
        <v>1739548300000</v>
      </c>
    </row>
    <row r="33" spans="1:16" x14ac:dyDescent="0.25">
      <c r="A33" s="66" t="s">
        <v>118</v>
      </c>
      <c r="G33">
        <v>2026150000</v>
      </c>
      <c r="K33">
        <v>4063200000</v>
      </c>
      <c r="M33">
        <v>1276000000000</v>
      </c>
      <c r="N33">
        <v>248528930000</v>
      </c>
      <c r="P33">
        <v>1530618280000</v>
      </c>
    </row>
    <row r="34" spans="1:16" x14ac:dyDescent="0.25">
      <c r="A34" s="66" t="s">
        <v>108</v>
      </c>
      <c r="G34">
        <v>660150000</v>
      </c>
      <c r="K34">
        <v>56500000</v>
      </c>
      <c r="M34">
        <v>1573000000000</v>
      </c>
      <c r="N34">
        <v>246380000000</v>
      </c>
      <c r="P34">
        <v>1820096650000</v>
      </c>
    </row>
    <row r="35" spans="1:16" x14ac:dyDescent="0.25">
      <c r="A35" s="66" t="s">
        <v>109</v>
      </c>
      <c r="G35">
        <v>2085000000</v>
      </c>
      <c r="K35">
        <v>70400000</v>
      </c>
      <c r="M35">
        <v>1849000000000</v>
      </c>
      <c r="N35">
        <v>201000000000</v>
      </c>
      <c r="P35">
        <v>2052155400000</v>
      </c>
    </row>
    <row r="36" spans="1:16" x14ac:dyDescent="0.25">
      <c r="A36" s="65" t="s">
        <v>104</v>
      </c>
      <c r="B36">
        <v>24000000000</v>
      </c>
      <c r="C36">
        <v>0</v>
      </c>
      <c r="D36">
        <v>90000000000</v>
      </c>
      <c r="E36">
        <v>34000000000</v>
      </c>
      <c r="G36">
        <v>91205865000</v>
      </c>
      <c r="J36">
        <v>12000000000</v>
      </c>
      <c r="K36">
        <v>530050000</v>
      </c>
      <c r="L36">
        <v>8000000000</v>
      </c>
      <c r="M36">
        <v>22432000000000</v>
      </c>
      <c r="N36">
        <v>825203100000</v>
      </c>
      <c r="P36">
        <v>23516939015000</v>
      </c>
    </row>
    <row r="37" spans="1:16" x14ac:dyDescent="0.25">
      <c r="A37" s="66" t="s">
        <v>110</v>
      </c>
      <c r="B37">
        <v>24000000000</v>
      </c>
      <c r="G37">
        <v>3710400000</v>
      </c>
      <c r="K37">
        <v>108150000</v>
      </c>
      <c r="M37">
        <v>1711000000000</v>
      </c>
      <c r="N37">
        <v>147645000000</v>
      </c>
      <c r="P37">
        <v>1886463550000</v>
      </c>
    </row>
    <row r="38" spans="1:16" x14ac:dyDescent="0.25">
      <c r="A38" s="66" t="s">
        <v>111</v>
      </c>
      <c r="C38">
        <v>0</v>
      </c>
      <c r="G38">
        <v>1477000000</v>
      </c>
      <c r="K38">
        <v>60700000</v>
      </c>
      <c r="M38">
        <v>3038000000000</v>
      </c>
      <c r="N38">
        <v>410420000000</v>
      </c>
      <c r="P38">
        <v>3449957700000</v>
      </c>
    </row>
    <row r="39" spans="1:16" x14ac:dyDescent="0.25">
      <c r="A39" s="66" t="s">
        <v>112</v>
      </c>
      <c r="D39">
        <v>90000000000</v>
      </c>
      <c r="G39">
        <v>21190300000</v>
      </c>
      <c r="K39">
        <v>93100000</v>
      </c>
      <c r="M39">
        <v>2106000000000</v>
      </c>
      <c r="N39">
        <v>88070000000</v>
      </c>
      <c r="P39">
        <v>2305353400000</v>
      </c>
    </row>
    <row r="40" spans="1:16" x14ac:dyDescent="0.25">
      <c r="A40" s="66" t="s">
        <v>113</v>
      </c>
      <c r="E40">
        <v>34000000000</v>
      </c>
      <c r="G40">
        <v>25502735000</v>
      </c>
      <c r="K40">
        <v>104000000</v>
      </c>
      <c r="M40">
        <v>2081000000000</v>
      </c>
      <c r="N40">
        <v>34459100000</v>
      </c>
      <c r="P40">
        <v>2175065835000</v>
      </c>
    </row>
    <row r="41" spans="1:16" x14ac:dyDescent="0.25">
      <c r="A41" s="66" t="s">
        <v>114</v>
      </c>
      <c r="G41">
        <v>7280000000</v>
      </c>
      <c r="K41">
        <v>90000000</v>
      </c>
      <c r="M41">
        <v>2616000000000</v>
      </c>
      <c r="N41">
        <v>28168000000</v>
      </c>
      <c r="P41">
        <v>2651538000000</v>
      </c>
    </row>
    <row r="42" spans="1:16" x14ac:dyDescent="0.25">
      <c r="A42" s="66" t="s">
        <v>115</v>
      </c>
      <c r="G42">
        <v>1173630000</v>
      </c>
      <c r="J42">
        <v>12000000000</v>
      </c>
      <c r="K42">
        <v>54100000</v>
      </c>
      <c r="M42">
        <v>4305000000000</v>
      </c>
      <c r="N42">
        <v>5583000000</v>
      </c>
      <c r="P42">
        <v>4323810730000</v>
      </c>
    </row>
    <row r="43" spans="1:16" x14ac:dyDescent="0.25">
      <c r="A43" s="66" t="s">
        <v>116</v>
      </c>
      <c r="G43">
        <v>30871800000</v>
      </c>
      <c r="K43">
        <v>20000000</v>
      </c>
      <c r="L43">
        <v>8000000000</v>
      </c>
      <c r="M43">
        <v>6575000000000</v>
      </c>
      <c r="N43">
        <v>110858000000</v>
      </c>
      <c r="P43">
        <v>6724749800000</v>
      </c>
    </row>
    <row r="44" spans="1:16" x14ac:dyDescent="0.25">
      <c r="A44" s="65" t="s">
        <v>100</v>
      </c>
      <c r="B44">
        <v>24000000000</v>
      </c>
      <c r="C44">
        <v>0</v>
      </c>
      <c r="D44">
        <v>90000000000</v>
      </c>
      <c r="E44">
        <v>214100000000</v>
      </c>
      <c r="F44">
        <v>8350471600000</v>
      </c>
      <c r="G44">
        <v>192530616000</v>
      </c>
      <c r="H44">
        <v>172000000000</v>
      </c>
      <c r="I44">
        <v>5288966653000</v>
      </c>
      <c r="J44">
        <v>237300000000</v>
      </c>
      <c r="K44">
        <v>34498020000</v>
      </c>
      <c r="L44">
        <v>18000000000</v>
      </c>
      <c r="M44">
        <v>45751133300000</v>
      </c>
      <c r="N44">
        <v>5150312931000</v>
      </c>
      <c r="P44">
        <v>65523313120000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EE2F9-80E9-4E1B-9AF9-A1FEB21EEE1A}">
  <sheetPr codeName="Sheet11"/>
  <dimension ref="A1:BW130"/>
  <sheetViews>
    <sheetView topLeftCell="BF33" zoomScaleNormal="100" workbookViewId="0">
      <selection activeCell="BJ60" sqref="BJ60"/>
    </sheetView>
  </sheetViews>
  <sheetFormatPr defaultRowHeight="15" x14ac:dyDescent="0.25"/>
  <cols>
    <col min="1" max="1" width="13.42578125" bestFit="1" customWidth="1"/>
    <col min="2" max="2" width="15.28515625" hidden="1" customWidth="1"/>
    <col min="3" max="5" width="16.28515625" hidden="1" customWidth="1"/>
    <col min="6" max="7" width="17.42578125" hidden="1" customWidth="1"/>
    <col min="8" max="13" width="17.42578125" customWidth="1"/>
    <col min="14" max="14" width="15.7109375" customWidth="1"/>
    <col min="15" max="15" width="12.5703125" bestFit="1" customWidth="1"/>
    <col min="16" max="16" width="15.28515625" hidden="1" customWidth="1"/>
    <col min="17" max="19" width="16.28515625" hidden="1" customWidth="1"/>
    <col min="20" max="21" width="17.42578125" hidden="1" customWidth="1"/>
    <col min="22" max="27" width="17.42578125" customWidth="1"/>
    <col min="28" max="28" width="8.5703125" customWidth="1"/>
    <col min="29" max="29" width="13.42578125" bestFit="1" customWidth="1"/>
    <col min="30" max="30" width="26.42578125" bestFit="1" customWidth="1"/>
    <col min="31" max="34" width="23.5703125" bestFit="1" customWidth="1"/>
    <col min="35" max="35" width="15.28515625" customWidth="1"/>
    <col min="36" max="36" width="23.5703125" bestFit="1" customWidth="1"/>
    <col min="37" max="44" width="15.28515625" customWidth="1"/>
    <col min="45" max="45" width="12.5703125" hidden="1" customWidth="1"/>
    <col min="46" max="46" width="20" hidden="1" customWidth="1"/>
    <col min="47" max="47" width="17.85546875" hidden="1" customWidth="1"/>
    <col min="48" max="48" width="18.7109375" hidden="1" customWidth="1"/>
    <col min="49" max="49" width="19.140625" hidden="1" customWidth="1"/>
    <col min="50" max="50" width="18.7109375" hidden="1" customWidth="1"/>
    <col min="51" max="51" width="20" hidden="1" customWidth="1"/>
    <col min="52" max="52" width="20.28515625" hidden="1" customWidth="1"/>
    <col min="53" max="53" width="9.7109375" hidden="1" customWidth="1"/>
    <col min="54" max="54" width="10.7109375" hidden="1" customWidth="1"/>
    <col min="55" max="55" width="15.140625" hidden="1" customWidth="1"/>
    <col min="56" max="56" width="9.85546875" hidden="1" customWidth="1"/>
    <col min="57" max="57" width="0.85546875" style="55" customWidth="1"/>
    <col min="58" max="58" width="20.28515625" customWidth="1"/>
    <col min="59" max="59" width="19.140625" bestFit="1" customWidth="1"/>
    <col min="60" max="60" width="18.5703125" bestFit="1" customWidth="1"/>
    <col min="61" max="61" width="19.28515625" bestFit="1" customWidth="1"/>
    <col min="62" max="62" width="19.7109375" bestFit="1" customWidth="1"/>
    <col min="63" max="63" width="19.28515625" bestFit="1" customWidth="1"/>
    <col min="64" max="64" width="20.5703125" bestFit="1" customWidth="1"/>
    <col min="65" max="65" width="21" bestFit="1" customWidth="1"/>
    <col min="66" max="66" width="13.140625" customWidth="1"/>
    <col min="67" max="67" width="15.140625" bestFit="1" customWidth="1"/>
    <col min="68" max="68" width="11.28515625" customWidth="1"/>
    <col min="70" max="70" width="10" bestFit="1" customWidth="1"/>
    <col min="71" max="71" width="10.5703125" bestFit="1" customWidth="1"/>
    <col min="72" max="72" width="12.85546875" bestFit="1" customWidth="1"/>
    <col min="73" max="73" width="10.5703125" bestFit="1" customWidth="1"/>
    <col min="74" max="74" width="16.28515625" bestFit="1" customWidth="1"/>
    <col min="75" max="76" width="10.5703125" bestFit="1" customWidth="1"/>
    <col min="83" max="87" width="9.7109375" bestFit="1" customWidth="1"/>
    <col min="88" max="91" width="9.5703125" bestFit="1" customWidth="1"/>
  </cols>
  <sheetData>
    <row r="1" spans="1:75" ht="15.75" customHeight="1" x14ac:dyDescent="0.25">
      <c r="A1" s="2" t="s">
        <v>45</v>
      </c>
      <c r="B1" s="7" t="s">
        <v>1</v>
      </c>
      <c r="C1" s="7" t="s">
        <v>4</v>
      </c>
      <c r="D1" s="7" t="s">
        <v>5</v>
      </c>
      <c r="E1" s="7" t="s">
        <v>2</v>
      </c>
      <c r="F1" s="7" t="s">
        <v>3</v>
      </c>
      <c r="G1" s="38" t="s">
        <v>40</v>
      </c>
      <c r="H1" s="36" t="s">
        <v>75</v>
      </c>
      <c r="I1" s="7" t="s">
        <v>76</v>
      </c>
      <c r="J1" s="7" t="s">
        <v>77</v>
      </c>
      <c r="K1" s="7" t="s">
        <v>78</v>
      </c>
      <c r="L1" s="7" t="s">
        <v>79</v>
      </c>
      <c r="M1" s="7" t="s">
        <v>80</v>
      </c>
      <c r="N1" s="3"/>
      <c r="O1" s="2" t="s">
        <v>46</v>
      </c>
      <c r="P1" s="7" t="s">
        <v>1</v>
      </c>
      <c r="Q1" s="7" t="s">
        <v>4</v>
      </c>
      <c r="R1" s="7" t="s">
        <v>5</v>
      </c>
      <c r="S1" s="7" t="s">
        <v>2</v>
      </c>
      <c r="T1" s="7" t="s">
        <v>3</v>
      </c>
      <c r="U1" s="38" t="s">
        <v>40</v>
      </c>
      <c r="V1" s="36" t="s">
        <v>75</v>
      </c>
      <c r="W1" s="7" t="s">
        <v>76</v>
      </c>
      <c r="X1" s="7" t="s">
        <v>77</v>
      </c>
      <c r="Y1" s="7" t="s">
        <v>78</v>
      </c>
      <c r="Z1" s="7" t="s">
        <v>79</v>
      </c>
      <c r="AA1" s="7" t="s">
        <v>80</v>
      </c>
      <c r="AC1" s="7" t="s">
        <v>47</v>
      </c>
      <c r="AD1" s="163" t="s">
        <v>48</v>
      </c>
      <c r="AE1" s="163"/>
      <c r="AF1" s="163"/>
      <c r="AG1" s="163" t="s">
        <v>52</v>
      </c>
      <c r="AH1" s="163"/>
      <c r="AI1" s="163"/>
      <c r="AJ1" s="163"/>
      <c r="AK1" s="163" t="s">
        <v>53</v>
      </c>
      <c r="AL1" s="163"/>
      <c r="AM1" s="163"/>
      <c r="AN1" s="163"/>
      <c r="AO1" s="163" t="s">
        <v>54</v>
      </c>
      <c r="AP1" s="163"/>
      <c r="AQ1" s="163"/>
      <c r="AR1" s="163"/>
      <c r="AS1" t="s">
        <v>73</v>
      </c>
      <c r="AT1" s="7" t="s">
        <v>69</v>
      </c>
      <c r="AU1" s="7" t="s">
        <v>1</v>
      </c>
      <c r="AV1" s="7" t="s">
        <v>4</v>
      </c>
      <c r="AW1" s="7" t="s">
        <v>5</v>
      </c>
      <c r="AX1" s="7" t="s">
        <v>2</v>
      </c>
      <c r="AY1" s="7" t="s">
        <v>3</v>
      </c>
      <c r="AZ1" s="7" t="s">
        <v>6</v>
      </c>
      <c r="BF1" t="s">
        <v>74</v>
      </c>
      <c r="BG1" s="7" t="s">
        <v>69</v>
      </c>
      <c r="BH1" s="36" t="s">
        <v>75</v>
      </c>
      <c r="BI1" s="7" t="s">
        <v>76</v>
      </c>
      <c r="BJ1" s="7" t="s">
        <v>77</v>
      </c>
      <c r="BK1" s="7" t="s">
        <v>78</v>
      </c>
      <c r="BL1" s="7" t="s">
        <v>79</v>
      </c>
      <c r="BM1" s="7" t="s">
        <v>80</v>
      </c>
    </row>
    <row r="2" spans="1:75" x14ac:dyDescent="0.25">
      <c r="A2" s="15">
        <v>44958</v>
      </c>
      <c r="B2" s="16">
        <v>2.5</v>
      </c>
      <c r="C2" s="16">
        <v>2.58</v>
      </c>
      <c r="D2" s="16">
        <v>2.68</v>
      </c>
      <c r="E2" s="16">
        <v>2.7</v>
      </c>
      <c r="F2" s="16">
        <v>1.8</v>
      </c>
      <c r="G2" s="17">
        <v>2.8</v>
      </c>
      <c r="H2" s="37">
        <v>2.0989847715736039</v>
      </c>
      <c r="I2" s="16">
        <v>2.4891666666666672</v>
      </c>
      <c r="J2" s="16">
        <v>2.68</v>
      </c>
      <c r="K2" s="16">
        <v>2.3553367217280821</v>
      </c>
      <c r="L2" s="16">
        <v>2.108571428571429</v>
      </c>
      <c r="M2" s="16">
        <v>2.5222222222222221</v>
      </c>
      <c r="N2" s="3"/>
      <c r="O2" s="15">
        <v>44958</v>
      </c>
      <c r="P2" s="16">
        <v>0.85</v>
      </c>
      <c r="Q2" s="16">
        <v>0.95</v>
      </c>
      <c r="R2" s="16">
        <v>1.05</v>
      </c>
      <c r="S2" s="16">
        <v>1.57</v>
      </c>
      <c r="T2" s="16">
        <v>1</v>
      </c>
      <c r="U2" s="17">
        <v>1.8</v>
      </c>
      <c r="V2" s="37">
        <v>0.85</v>
      </c>
      <c r="W2" s="16">
        <v>0.94138211382113823</v>
      </c>
      <c r="X2" s="16">
        <v>1.0349999999999999</v>
      </c>
      <c r="Y2" s="16">
        <v>1.57</v>
      </c>
      <c r="Z2" s="16">
        <v>1</v>
      </c>
      <c r="AA2" s="16">
        <v>1.8</v>
      </c>
      <c r="AC2" s="2"/>
      <c r="AD2" s="2" t="s">
        <v>49</v>
      </c>
      <c r="AE2" s="2" t="s">
        <v>50</v>
      </c>
      <c r="AF2" s="2" t="s">
        <v>51</v>
      </c>
      <c r="AG2" s="2"/>
      <c r="AH2" s="2" t="s">
        <v>49</v>
      </c>
      <c r="AI2" s="2" t="s">
        <v>50</v>
      </c>
      <c r="AJ2" s="2" t="s">
        <v>51</v>
      </c>
      <c r="AK2" s="2"/>
      <c r="AL2" s="2" t="s">
        <v>49</v>
      </c>
      <c r="AM2" s="2" t="s">
        <v>50</v>
      </c>
      <c r="AN2" s="2" t="s">
        <v>51</v>
      </c>
      <c r="AO2" s="2"/>
      <c r="AP2" s="2" t="s">
        <v>49</v>
      </c>
      <c r="AQ2" s="2" t="s">
        <v>50</v>
      </c>
      <c r="AR2" s="2" t="s">
        <v>51</v>
      </c>
      <c r="AT2" s="2" t="s">
        <v>55</v>
      </c>
      <c r="AU2" s="6" t="e">
        <f>IFERROR(AVERAGE(B106:B109),#N/A)</f>
        <v>#N/A</v>
      </c>
      <c r="AV2" s="6" t="e">
        <f t="shared" ref="AV2:AZ2" si="0">IFERROR(AVERAGE(C106:C109),#N/A)</f>
        <v>#N/A</v>
      </c>
      <c r="AW2" s="6" t="e">
        <f t="shared" si="0"/>
        <v>#N/A</v>
      </c>
      <c r="AX2" s="6">
        <f t="shared" si="0"/>
        <v>0.47249999999999998</v>
      </c>
      <c r="AY2" s="6">
        <f t="shared" si="0"/>
        <v>0.94750000000000001</v>
      </c>
      <c r="AZ2" s="6">
        <f t="shared" si="0"/>
        <v>1.0350000000000001</v>
      </c>
      <c r="BG2" s="2" t="s">
        <v>55</v>
      </c>
      <c r="BH2" s="6" t="e">
        <f>IFERROR(AVERAGE(H128:H130),#N/A)</f>
        <v>#N/A</v>
      </c>
      <c r="BI2" s="6" t="e">
        <f t="shared" ref="BI2:BM2" si="1">IFERROR(AVERAGE(I128:I130),#N/A)</f>
        <v>#N/A</v>
      </c>
      <c r="BJ2" s="6" t="e">
        <f t="shared" si="1"/>
        <v>#N/A</v>
      </c>
      <c r="BK2" s="6">
        <f t="shared" si="1"/>
        <v>0.14969729351549219</v>
      </c>
      <c r="BL2" s="6">
        <f t="shared" si="1"/>
        <v>0.62588893323960726</v>
      </c>
      <c r="BM2" s="6" t="e">
        <f t="shared" si="1"/>
        <v>#N/A</v>
      </c>
    </row>
    <row r="3" spans="1:75" x14ac:dyDescent="0.25">
      <c r="A3" s="15">
        <v>44972</v>
      </c>
      <c r="B3" s="16">
        <v>1.75</v>
      </c>
      <c r="C3" s="16">
        <v>1.65</v>
      </c>
      <c r="D3" s="16">
        <v>1.82</v>
      </c>
      <c r="E3" s="16">
        <v>2</v>
      </c>
      <c r="F3" s="16">
        <v>1.9</v>
      </c>
      <c r="G3" s="17">
        <v>2.15</v>
      </c>
      <c r="H3" s="37">
        <v>1.7312941176470591</v>
      </c>
      <c r="I3" s="16">
        <v>1.6673913043478259</v>
      </c>
      <c r="J3" s="16">
        <v>1.6886956521739129</v>
      </c>
      <c r="K3" s="16">
        <v>1.7408450704225349</v>
      </c>
      <c r="L3" s="16">
        <v>1.759398496240602</v>
      </c>
      <c r="M3" s="16">
        <v>1.978666666666667</v>
      </c>
      <c r="N3" s="3"/>
      <c r="O3" s="15">
        <v>44972</v>
      </c>
      <c r="P3" s="16">
        <v>0.85</v>
      </c>
      <c r="Q3" s="16">
        <v>0.9</v>
      </c>
      <c r="R3" s="16">
        <v>1</v>
      </c>
      <c r="S3" s="16">
        <v>1.54</v>
      </c>
      <c r="T3" s="16">
        <v>0.2</v>
      </c>
      <c r="U3" s="17">
        <v>0.68</v>
      </c>
      <c r="V3" s="37">
        <v>0.73292682926829267</v>
      </c>
      <c r="W3" s="16">
        <v>0.89330855018587363</v>
      </c>
      <c r="X3" s="16">
        <v>1.005932203389831</v>
      </c>
      <c r="Y3" s="16">
        <v>1.4652631578947399</v>
      </c>
      <c r="Z3" s="16">
        <v>0.2</v>
      </c>
      <c r="AA3" s="16">
        <v>0.68</v>
      </c>
      <c r="AC3" s="15">
        <v>44811</v>
      </c>
      <c r="AD3" s="16">
        <v>1.8</v>
      </c>
      <c r="AE3" s="16">
        <v>2.2000000000000002</v>
      </c>
      <c r="AF3" s="16">
        <f>AVERAGE(AD3,AE3)</f>
        <v>2</v>
      </c>
      <c r="AG3" s="15">
        <v>44979</v>
      </c>
      <c r="AH3" s="16">
        <v>4.05</v>
      </c>
      <c r="AI3" s="16">
        <v>4.5</v>
      </c>
      <c r="AJ3" s="6">
        <f>AVERAGE(AH3,AI3)</f>
        <v>4.2750000000000004</v>
      </c>
      <c r="AK3" s="15">
        <v>44825</v>
      </c>
      <c r="AL3" s="16">
        <v>3</v>
      </c>
      <c r="AM3" s="16">
        <v>5</v>
      </c>
      <c r="AN3" s="6">
        <f>AVERAGE(AL3,AM3)</f>
        <v>4</v>
      </c>
      <c r="AO3" s="15">
        <v>45497.572916666664</v>
      </c>
      <c r="AP3" s="16">
        <v>5</v>
      </c>
      <c r="AQ3" s="16">
        <v>6</v>
      </c>
      <c r="AR3" s="6">
        <f>AVERAGE(AP3,AQ3)</f>
        <v>5.5</v>
      </c>
      <c r="AT3" s="2" t="s">
        <v>18</v>
      </c>
      <c r="AU3" s="6" t="e">
        <f>IFERROR(AVERAGE(B99:B109),#N/A)</f>
        <v>#N/A</v>
      </c>
      <c r="AV3" s="6" t="e">
        <f t="shared" ref="AV3:AZ3" si="2">IFERROR(AVERAGE(C99:C109),#N/A)</f>
        <v>#N/A</v>
      </c>
      <c r="AW3" s="6" t="e">
        <f t="shared" si="2"/>
        <v>#N/A</v>
      </c>
      <c r="AX3" s="6">
        <f t="shared" si="2"/>
        <v>0.58636363636363642</v>
      </c>
      <c r="AY3" s="6">
        <f t="shared" si="2"/>
        <v>0.93454545454545446</v>
      </c>
      <c r="AZ3" s="6">
        <f t="shared" si="2"/>
        <v>1.0381818181818181</v>
      </c>
      <c r="BF3" t="s">
        <v>133</v>
      </c>
      <c r="BG3" s="2" t="s">
        <v>18</v>
      </c>
      <c r="BH3" s="6" t="e">
        <f>IFERROR(AVERAGE(H119:H130),#N/A)</f>
        <v>#N/A</v>
      </c>
      <c r="BI3" s="6" t="e">
        <f t="shared" ref="BI3:BM3" si="3">IFERROR(AVERAGE(I119:I130),#N/A)</f>
        <v>#N/A</v>
      </c>
      <c r="BJ3" s="6" t="e">
        <f t="shared" si="3"/>
        <v>#N/A</v>
      </c>
      <c r="BK3" s="6">
        <f t="shared" si="3"/>
        <v>0.26512696578506351</v>
      </c>
      <c r="BL3" s="6">
        <f t="shared" si="3"/>
        <v>0.74784884488766956</v>
      </c>
      <c r="BM3" s="6" t="e">
        <f t="shared" si="3"/>
        <v>#N/A</v>
      </c>
    </row>
    <row r="4" spans="1:75" x14ac:dyDescent="0.25">
      <c r="A4" s="15">
        <v>44979</v>
      </c>
      <c r="B4" s="16">
        <v>1.7</v>
      </c>
      <c r="C4" s="16">
        <v>1.38</v>
      </c>
      <c r="D4" s="16">
        <v>1.8</v>
      </c>
      <c r="E4" s="16">
        <v>1.5</v>
      </c>
      <c r="F4" s="16">
        <v>1.5</v>
      </c>
      <c r="G4" s="17">
        <v>1.5</v>
      </c>
      <c r="H4" s="37">
        <v>1.2865497076023391</v>
      </c>
      <c r="I4" s="16">
        <v>1.308636363636364</v>
      </c>
      <c r="J4" s="16">
        <v>1.0512463187881349</v>
      </c>
      <c r="K4" s="16">
        <v>1.658983825812683</v>
      </c>
      <c r="L4" s="16">
        <v>1.4790465561224491</v>
      </c>
      <c r="M4" s="16">
        <v>1.5309625502940269</v>
      </c>
      <c r="N4" s="3"/>
      <c r="O4" s="15">
        <v>44979</v>
      </c>
      <c r="P4" s="16">
        <v>0.85</v>
      </c>
      <c r="Q4" s="16">
        <v>0.9</v>
      </c>
      <c r="R4" s="16">
        <v>1.05</v>
      </c>
      <c r="S4" s="16">
        <v>1.59</v>
      </c>
      <c r="T4" s="16"/>
      <c r="U4" s="17"/>
      <c r="V4" s="37">
        <v>0.81153846153846154</v>
      </c>
      <c r="W4" s="16">
        <v>0.87282051282051287</v>
      </c>
      <c r="X4" s="16">
        <v>0.99142857142857144</v>
      </c>
      <c r="Y4" s="16">
        <v>1.06283950617284</v>
      </c>
      <c r="Z4" s="16"/>
      <c r="AA4" s="16"/>
      <c r="AC4" s="15">
        <v>44878</v>
      </c>
      <c r="AD4" s="16">
        <v>2.2000000000000002</v>
      </c>
      <c r="AE4" s="16">
        <v>5.5</v>
      </c>
      <c r="AF4" s="16">
        <f t="shared" ref="AF4:AF13" si="4">AVERAGE(AD4,AE4)</f>
        <v>3.85</v>
      </c>
      <c r="AG4" s="15">
        <v>45070</v>
      </c>
      <c r="AH4" s="16">
        <v>4</v>
      </c>
      <c r="AI4" s="16">
        <v>4</v>
      </c>
      <c r="AJ4" s="6">
        <f t="shared" ref="AJ4:AJ9" si="5">AVERAGE(AH4,AI4)</f>
        <v>4</v>
      </c>
      <c r="AK4" s="15">
        <v>44895</v>
      </c>
      <c r="AL4" s="16">
        <v>5.5</v>
      </c>
      <c r="AM4" s="16">
        <v>5.5</v>
      </c>
      <c r="AN4" s="6">
        <f t="shared" ref="AN4:AN12" si="6">AVERAGE(AL4,AM4)</f>
        <v>5.5</v>
      </c>
      <c r="AO4" s="18"/>
      <c r="AP4" s="18"/>
      <c r="AQ4" s="18"/>
      <c r="AR4" s="18"/>
      <c r="AT4" s="2" t="s">
        <v>19</v>
      </c>
      <c r="AU4" s="6" t="e">
        <f>IFERROR(AVERAGE(B87:B109),#N/A)</f>
        <v>#N/A</v>
      </c>
      <c r="AV4" s="6" t="e">
        <f t="shared" ref="AV4:AZ4" si="7">IFERROR(AVERAGE(C87:C109),#N/A)</f>
        <v>#N/A</v>
      </c>
      <c r="AW4" s="6" t="e">
        <f t="shared" si="7"/>
        <v>#N/A</v>
      </c>
      <c r="AX4" s="6">
        <f t="shared" si="7"/>
        <v>0.71434782608695646</v>
      </c>
      <c r="AY4" s="6">
        <f t="shared" si="7"/>
        <v>0.98347826086956525</v>
      </c>
      <c r="AZ4" s="6">
        <f t="shared" si="7"/>
        <v>1.0604347826086962</v>
      </c>
      <c r="BF4" t="s">
        <v>133</v>
      </c>
      <c r="BG4" s="2" t="s">
        <v>19</v>
      </c>
      <c r="BH4" s="6" t="e">
        <f>IFERROR(AVERAGE(H106:H130),#N/A)</f>
        <v>#N/A</v>
      </c>
      <c r="BI4" s="6" t="e">
        <f t="shared" ref="BI4:BM4" si="8">IFERROR(AVERAGE(I106:I130),#N/A)</f>
        <v>#N/A</v>
      </c>
      <c r="BJ4" s="6" t="e">
        <f t="shared" si="8"/>
        <v>#N/A</v>
      </c>
      <c r="BK4" s="6">
        <f t="shared" si="8"/>
        <v>0.34826184297318996</v>
      </c>
      <c r="BL4" s="6">
        <f t="shared" si="8"/>
        <v>0.80622461972030224</v>
      </c>
      <c r="BM4" s="6">
        <f t="shared" si="8"/>
        <v>1.0277479338842974</v>
      </c>
    </row>
    <row r="5" spans="1:75" x14ac:dyDescent="0.25">
      <c r="A5" s="15">
        <v>44993</v>
      </c>
      <c r="B5" s="16">
        <v>0.7</v>
      </c>
      <c r="C5" s="16">
        <v>0.63</v>
      </c>
      <c r="D5" s="16">
        <v>0.95</v>
      </c>
      <c r="E5" s="16">
        <v>1.4</v>
      </c>
      <c r="F5" s="16">
        <v>1.5</v>
      </c>
      <c r="G5" s="17">
        <v>1.58</v>
      </c>
      <c r="H5" s="37">
        <v>0.78984423676012505</v>
      </c>
      <c r="I5" s="16">
        <v>0.79067415730337076</v>
      </c>
      <c r="J5" s="16">
        <v>0.95099999999999996</v>
      </c>
      <c r="K5" s="16">
        <v>1.2547662827833159</v>
      </c>
      <c r="L5" s="16">
        <v>1.287169042769857</v>
      </c>
      <c r="M5" s="16">
        <v>1.2806523955147811</v>
      </c>
      <c r="N5" s="3"/>
      <c r="O5" s="15">
        <v>44993</v>
      </c>
      <c r="P5" s="16">
        <v>0.8</v>
      </c>
      <c r="Q5" s="16">
        <v>0.83</v>
      </c>
      <c r="R5" s="16">
        <v>0.99</v>
      </c>
      <c r="S5" s="16">
        <v>1.49</v>
      </c>
      <c r="T5" s="16">
        <v>1.52</v>
      </c>
      <c r="U5" s="17">
        <v>1.6</v>
      </c>
      <c r="V5" s="37">
        <v>0.77857142857142858</v>
      </c>
      <c r="W5" s="16">
        <v>0.81699999999999995</v>
      </c>
      <c r="X5" s="16">
        <v>0.98599999999999999</v>
      </c>
      <c r="Y5" s="16">
        <v>1.4709574468085109</v>
      </c>
      <c r="Z5" s="16">
        <v>1.5180952380952379</v>
      </c>
      <c r="AA5" s="16">
        <v>1.5952380952380949</v>
      </c>
      <c r="AC5" s="15">
        <v>44909</v>
      </c>
      <c r="AD5" s="16">
        <v>2.2000000000000002</v>
      </c>
      <c r="AE5" s="16">
        <v>6</v>
      </c>
      <c r="AF5" s="16">
        <f t="shared" si="4"/>
        <v>4.0999999999999996</v>
      </c>
      <c r="AG5" s="15">
        <v>45154</v>
      </c>
      <c r="AH5" s="16">
        <v>4.25</v>
      </c>
      <c r="AI5" s="16">
        <v>4.3</v>
      </c>
      <c r="AJ5" s="6">
        <f t="shared" si="5"/>
        <v>4.2750000000000004</v>
      </c>
      <c r="AK5" s="15">
        <v>45007</v>
      </c>
      <c r="AL5" s="16">
        <v>4.5</v>
      </c>
      <c r="AM5" s="16">
        <v>4.5</v>
      </c>
      <c r="AN5" s="6">
        <f t="shared" si="6"/>
        <v>4.5</v>
      </c>
    </row>
    <row r="6" spans="1:75" x14ac:dyDescent="0.25">
      <c r="A6" s="15">
        <v>45007</v>
      </c>
      <c r="B6" s="16">
        <v>0.3</v>
      </c>
      <c r="C6" s="16">
        <v>0.3</v>
      </c>
      <c r="D6" s="16">
        <v>0.6</v>
      </c>
      <c r="E6" s="16">
        <v>1.3</v>
      </c>
      <c r="F6" s="16">
        <v>1.3</v>
      </c>
      <c r="G6" s="17">
        <v>1.38</v>
      </c>
      <c r="H6" s="37">
        <v>0.5418367346938775</v>
      </c>
      <c r="I6" s="16">
        <v>0.58356752537080403</v>
      </c>
      <c r="J6" s="16">
        <v>0.65974358974358971</v>
      </c>
      <c r="K6" s="16">
        <v>1.1131607748714021</v>
      </c>
      <c r="L6" s="16">
        <v>1.136271186440678</v>
      </c>
      <c r="M6" s="16">
        <v>1.334545454545454</v>
      </c>
      <c r="N6" s="3"/>
      <c r="O6" s="15">
        <v>45007</v>
      </c>
      <c r="P6" s="16">
        <v>0.78</v>
      </c>
      <c r="Q6" s="16">
        <v>0.83</v>
      </c>
      <c r="R6" s="16">
        <v>0.98</v>
      </c>
      <c r="S6" s="16">
        <v>1.48</v>
      </c>
      <c r="T6" s="16">
        <v>1.08</v>
      </c>
      <c r="U6" s="17"/>
      <c r="V6" s="37">
        <v>0.78611111111111109</v>
      </c>
      <c r="W6" s="16">
        <v>0.81740088105726871</v>
      </c>
      <c r="X6" s="16">
        <v>0.98142857142857143</v>
      </c>
      <c r="Y6" s="16">
        <v>1.46875</v>
      </c>
      <c r="Z6" s="16">
        <v>1.08</v>
      </c>
      <c r="AA6" s="16"/>
      <c r="AC6" s="15">
        <v>44951</v>
      </c>
      <c r="AD6" s="16">
        <v>3.48</v>
      </c>
      <c r="AE6" s="16">
        <v>3.6</v>
      </c>
      <c r="AF6" s="16">
        <f t="shared" si="4"/>
        <v>3.54</v>
      </c>
      <c r="AG6" s="15">
        <v>45252</v>
      </c>
      <c r="AH6" s="16">
        <v>4.3</v>
      </c>
      <c r="AI6" s="16">
        <v>5.5</v>
      </c>
      <c r="AJ6" s="6">
        <f t="shared" si="5"/>
        <v>4.9000000000000004</v>
      </c>
      <c r="AK6" s="15">
        <v>45091</v>
      </c>
      <c r="AL6" s="16">
        <v>5</v>
      </c>
      <c r="AM6" s="16">
        <v>5</v>
      </c>
      <c r="AN6" s="6">
        <f t="shared" si="6"/>
        <v>5</v>
      </c>
    </row>
    <row r="7" spans="1:75" x14ac:dyDescent="0.25">
      <c r="A7" s="15">
        <v>45021</v>
      </c>
      <c r="B7" s="16">
        <v>0.27</v>
      </c>
      <c r="C7" s="16">
        <v>0.3</v>
      </c>
      <c r="D7" s="16">
        <v>0.4</v>
      </c>
      <c r="E7" s="16">
        <v>1.1200000000000001</v>
      </c>
      <c r="F7" s="16"/>
      <c r="G7" s="17">
        <v>1.18</v>
      </c>
      <c r="H7" s="37">
        <v>0.34558823529411759</v>
      </c>
      <c r="I7" s="16">
        <v>0.3926470588235294</v>
      </c>
      <c r="J7" s="16">
        <v>0.46041666666666659</v>
      </c>
      <c r="K7" s="16">
        <v>1.068183641631379</v>
      </c>
      <c r="L7" s="16"/>
      <c r="M7" s="16">
        <v>1.17047619047619</v>
      </c>
      <c r="N7" s="3"/>
      <c r="O7" s="15">
        <v>45021</v>
      </c>
      <c r="P7" s="16">
        <v>0.73</v>
      </c>
      <c r="Q7" s="16">
        <v>0.7</v>
      </c>
      <c r="R7" s="16">
        <v>0.85</v>
      </c>
      <c r="S7" s="16">
        <v>1.43</v>
      </c>
      <c r="T7" s="16"/>
      <c r="U7" s="17"/>
      <c r="V7" s="37">
        <v>0.71352941176470586</v>
      </c>
      <c r="W7" s="16">
        <v>0.73826086956521741</v>
      </c>
      <c r="X7" s="16">
        <v>0.87578947368421056</v>
      </c>
      <c r="Y7" s="16">
        <v>1.4178836373816079</v>
      </c>
      <c r="Z7" s="16"/>
      <c r="AA7" s="16"/>
      <c r="AC7" s="15">
        <v>45035</v>
      </c>
      <c r="AD7" s="16">
        <v>3.6</v>
      </c>
      <c r="AE7" s="16">
        <v>3.6</v>
      </c>
      <c r="AF7" s="16">
        <f t="shared" si="4"/>
        <v>3.6</v>
      </c>
      <c r="AG7" s="15">
        <v>45343</v>
      </c>
      <c r="AH7" s="16">
        <v>4.7</v>
      </c>
      <c r="AI7" s="16">
        <v>5</v>
      </c>
      <c r="AJ7" s="6">
        <f t="shared" si="5"/>
        <v>4.8499999999999996</v>
      </c>
      <c r="AK7" s="15">
        <v>45189</v>
      </c>
      <c r="AL7" s="16">
        <v>5.2</v>
      </c>
      <c r="AM7" s="16">
        <v>6.5</v>
      </c>
      <c r="AN7" s="6">
        <f t="shared" si="6"/>
        <v>5.85</v>
      </c>
      <c r="AT7" s="21" t="s">
        <v>70</v>
      </c>
      <c r="AU7" s="7" t="s">
        <v>1</v>
      </c>
      <c r="AV7" s="7" t="s">
        <v>4</v>
      </c>
      <c r="AW7" s="7" t="s">
        <v>5</v>
      </c>
      <c r="AX7" s="7" t="s">
        <v>2</v>
      </c>
      <c r="AY7" s="7" t="s">
        <v>3</v>
      </c>
      <c r="AZ7" s="7" t="s">
        <v>6</v>
      </c>
      <c r="BA7" s="7" t="s">
        <v>20</v>
      </c>
      <c r="BB7" s="7" t="s">
        <v>36</v>
      </c>
      <c r="BC7" s="7" t="s">
        <v>37</v>
      </c>
      <c r="BD7" s="7" t="s">
        <v>38</v>
      </c>
      <c r="BG7" s="7" t="s">
        <v>86</v>
      </c>
      <c r="BH7" s="36" t="s">
        <v>75</v>
      </c>
      <c r="BI7" s="7" t="s">
        <v>76</v>
      </c>
      <c r="BJ7" s="7" t="s">
        <v>77</v>
      </c>
      <c r="BK7" s="7" t="s">
        <v>78</v>
      </c>
      <c r="BL7" s="7" t="s">
        <v>79</v>
      </c>
      <c r="BM7" s="7" t="s">
        <v>20</v>
      </c>
      <c r="BN7" s="7" t="s">
        <v>36</v>
      </c>
      <c r="BO7" s="7" t="s">
        <v>37</v>
      </c>
      <c r="BP7" s="7" t="s">
        <v>38</v>
      </c>
      <c r="BQ7" s="7" t="s">
        <v>131</v>
      </c>
    </row>
    <row r="8" spans="1:75" x14ac:dyDescent="0.25">
      <c r="A8" s="15">
        <v>45035</v>
      </c>
      <c r="B8" s="16">
        <v>0.2</v>
      </c>
      <c r="C8" s="16">
        <v>0.2</v>
      </c>
      <c r="D8" s="16">
        <v>0.3</v>
      </c>
      <c r="E8" s="16">
        <v>1.1200000000000001</v>
      </c>
      <c r="F8" s="16">
        <v>1.05</v>
      </c>
      <c r="G8" s="17">
        <v>1.1499999999999999</v>
      </c>
      <c r="H8" s="37">
        <v>0.2527638190954774</v>
      </c>
      <c r="I8" s="16">
        <v>0.28291457286432159</v>
      </c>
      <c r="J8" s="16">
        <v>0.37046979865771812</v>
      </c>
      <c r="K8" s="16">
        <v>0.98538408821880263</v>
      </c>
      <c r="L8" s="16">
        <v>0.91846846846846841</v>
      </c>
      <c r="M8" s="16">
        <v>1.140534161490683</v>
      </c>
      <c r="N8" s="3"/>
      <c r="O8" s="15">
        <v>45035</v>
      </c>
      <c r="P8" s="16">
        <v>0.71</v>
      </c>
      <c r="Q8" s="16">
        <v>0.76</v>
      </c>
      <c r="R8" s="16">
        <v>0.91</v>
      </c>
      <c r="S8" s="16">
        <v>1.42</v>
      </c>
      <c r="T8" s="16">
        <v>1.02</v>
      </c>
      <c r="U8" s="17"/>
      <c r="V8" s="37">
        <v>0.7200787401574803</v>
      </c>
      <c r="W8" s="16">
        <v>0.75111111111111106</v>
      </c>
      <c r="X8" s="16">
        <v>0.8833333333333333</v>
      </c>
      <c r="Y8" s="16">
        <v>1.4034705332086059</v>
      </c>
      <c r="Z8" s="16">
        <v>1.02</v>
      </c>
      <c r="AA8" s="16"/>
      <c r="AC8" s="15">
        <v>45126</v>
      </c>
      <c r="AD8" s="16">
        <v>3.6</v>
      </c>
      <c r="AE8" s="16">
        <v>3.8</v>
      </c>
      <c r="AF8" s="16">
        <f>AVERAGE(AD8,AE8)</f>
        <v>3.7</v>
      </c>
      <c r="AG8" s="15">
        <v>45441</v>
      </c>
      <c r="AH8" s="16">
        <v>4</v>
      </c>
      <c r="AI8" s="16">
        <v>5.5</v>
      </c>
      <c r="AJ8" s="6">
        <f t="shared" si="5"/>
        <v>4.75</v>
      </c>
      <c r="AK8" s="15">
        <v>45280</v>
      </c>
      <c r="AL8" s="16">
        <v>4.5</v>
      </c>
      <c r="AM8" s="16">
        <v>5.5</v>
      </c>
      <c r="AN8" s="6">
        <f t="shared" si="6"/>
        <v>5</v>
      </c>
      <c r="AT8" s="2" t="s">
        <v>55</v>
      </c>
      <c r="AU8" s="6">
        <f>IFERROR(AVERAGE(P106:P109),#N/A)</f>
        <v>1</v>
      </c>
      <c r="AV8" s="6" t="e">
        <f t="shared" ref="AV8:AZ8" si="9">IFERROR(AVERAGE(Q106:Q109),#N/A)</f>
        <v>#N/A</v>
      </c>
      <c r="AW8" s="6" t="e">
        <f t="shared" si="9"/>
        <v>#N/A</v>
      </c>
      <c r="AX8" s="6">
        <f t="shared" si="9"/>
        <v>1.125</v>
      </c>
      <c r="AY8" s="6">
        <f t="shared" si="9"/>
        <v>1.075</v>
      </c>
      <c r="AZ8" s="6" t="e">
        <f t="shared" si="9"/>
        <v>#N/A</v>
      </c>
      <c r="BA8" s="12">
        <f>AF13</f>
        <v>3.5</v>
      </c>
      <c r="BB8" s="12">
        <f>IFERROR(AVERAGE(AJ9),0)</f>
        <v>4.25</v>
      </c>
      <c r="BC8" s="12">
        <f>IFERROR(AVERAGE(AN13),0)</f>
        <v>4</v>
      </c>
      <c r="BD8" s="19">
        <v>5.5</v>
      </c>
      <c r="BG8" s="2" t="s">
        <v>55</v>
      </c>
      <c r="BH8" s="6">
        <f>IFERROR(AVERAGE(V128:V130),#N/A)</f>
        <v>0.84171075837742515</v>
      </c>
      <c r="BI8" s="6" t="e">
        <f t="shared" ref="BI8:BL8" si="10">IFERROR(AVERAGE(W128:W130),#N/A)</f>
        <v>#N/A</v>
      </c>
      <c r="BJ8" s="6" t="e">
        <f t="shared" si="10"/>
        <v>#N/A</v>
      </c>
      <c r="BK8" s="6">
        <f t="shared" si="10"/>
        <v>0.87627578718783916</v>
      </c>
      <c r="BL8" s="6">
        <f t="shared" si="10"/>
        <v>1.2902380952380952</v>
      </c>
      <c r="BM8" s="6">
        <f>AD31</f>
        <v>3.4375</v>
      </c>
      <c r="BN8" s="6">
        <f>AF27</f>
        <v>4.2730769230769203</v>
      </c>
      <c r="BO8" s="6">
        <f>AH33</f>
        <v>4.5889195402298846</v>
      </c>
      <c r="BP8" s="6">
        <f>AJ22</f>
        <v>5.25</v>
      </c>
      <c r="BQ8" s="6">
        <f>AL21</f>
        <v>6</v>
      </c>
      <c r="BR8" s="3"/>
      <c r="BS8" s="3"/>
      <c r="BT8" s="3"/>
      <c r="BU8" s="3"/>
      <c r="BV8" s="3"/>
      <c r="BW8" s="3"/>
    </row>
    <row r="9" spans="1:75" x14ac:dyDescent="0.25">
      <c r="A9" s="15">
        <v>45049</v>
      </c>
      <c r="B9" s="16">
        <v>0.3</v>
      </c>
      <c r="C9" s="16">
        <v>0.3</v>
      </c>
      <c r="D9" s="16">
        <v>0.25</v>
      </c>
      <c r="E9" s="16">
        <v>1.02</v>
      </c>
      <c r="F9" s="16">
        <v>1.05</v>
      </c>
      <c r="G9" s="17">
        <v>1.08</v>
      </c>
      <c r="H9" s="37">
        <v>0.25470588235294123</v>
      </c>
      <c r="I9" s="16">
        <v>0.28411764705882347</v>
      </c>
      <c r="J9" s="16">
        <v>0.31677852348993291</v>
      </c>
      <c r="K9" s="16">
        <v>0.80588214824266335</v>
      </c>
      <c r="L9" s="16">
        <v>0.78538461538461535</v>
      </c>
      <c r="M9" s="16">
        <v>0.81028340080971661</v>
      </c>
      <c r="N9" s="3"/>
      <c r="O9" s="15">
        <v>45049</v>
      </c>
      <c r="P9" s="16">
        <v>0.61</v>
      </c>
      <c r="Q9" s="16">
        <v>0.66</v>
      </c>
      <c r="R9" s="16">
        <v>0.81</v>
      </c>
      <c r="S9" s="16">
        <v>1.4</v>
      </c>
      <c r="T9" s="16">
        <v>1.43</v>
      </c>
      <c r="U9" s="17">
        <v>1.45</v>
      </c>
      <c r="V9" s="37">
        <v>0.58473684210526311</v>
      </c>
      <c r="W9" s="16">
        <v>0.62631578947368416</v>
      </c>
      <c r="X9" s="16">
        <v>0.76111111111111107</v>
      </c>
      <c r="Y9" s="16">
        <v>1.3914425427872861</v>
      </c>
      <c r="Z9" s="16">
        <v>1.43</v>
      </c>
      <c r="AA9" s="16">
        <v>1.4488461538461539</v>
      </c>
      <c r="AC9" s="15">
        <v>45217</v>
      </c>
      <c r="AD9" s="16">
        <v>3.8</v>
      </c>
      <c r="AE9" s="16">
        <v>5</v>
      </c>
      <c r="AF9" s="16">
        <f t="shared" si="4"/>
        <v>4.4000000000000004</v>
      </c>
      <c r="AG9" s="15">
        <v>45707</v>
      </c>
      <c r="AH9" s="16">
        <v>4</v>
      </c>
      <c r="AI9" s="16">
        <v>4.5</v>
      </c>
      <c r="AJ9" s="6">
        <f t="shared" si="5"/>
        <v>4.25</v>
      </c>
      <c r="AK9" s="15">
        <v>45371</v>
      </c>
      <c r="AL9" s="16">
        <v>5</v>
      </c>
      <c r="AM9" s="16">
        <v>5.5</v>
      </c>
      <c r="AN9" s="6">
        <f t="shared" si="6"/>
        <v>5.25</v>
      </c>
      <c r="AT9" s="2" t="s">
        <v>18</v>
      </c>
      <c r="AU9" s="6">
        <f>IFERROR(AVERAGE(P95:P109),#N/A)</f>
        <v>1</v>
      </c>
      <c r="AV9" s="6" t="e">
        <f t="shared" ref="AV9:AY9" si="11">IFERROR(AVERAGE(Q95:Q109),#N/A)</f>
        <v>#N/A</v>
      </c>
      <c r="AW9" s="6" t="e">
        <f t="shared" si="11"/>
        <v>#N/A</v>
      </c>
      <c r="AX9" s="6">
        <f t="shared" si="11"/>
        <v>1.0427272727272727</v>
      </c>
      <c r="AY9" s="6">
        <f t="shared" si="11"/>
        <v>1.1083333333333334</v>
      </c>
      <c r="AZ9" s="6" t="e">
        <f>IFERROR(AVERAGE(U95:U109),#N/A)</f>
        <v>#N/A</v>
      </c>
      <c r="BA9" s="12">
        <f>IFERROR(AVERAGE(AF12:AF13),0)</f>
        <v>3.5</v>
      </c>
      <c r="BB9" s="12">
        <f>IFERROR(AVERAGE(AJ9),0)</f>
        <v>4.25</v>
      </c>
      <c r="BC9" s="12">
        <f>IFERROR(AVERAGE(AN12:AN13),0)</f>
        <v>4.2374999999999998</v>
      </c>
      <c r="BD9" s="19">
        <v>5.5</v>
      </c>
      <c r="BF9" t="s">
        <v>133</v>
      </c>
      <c r="BG9" s="2" t="s">
        <v>18</v>
      </c>
      <c r="BH9" s="6">
        <f>IFERROR(AVERAGE(V119:V130),#N/A)</f>
        <v>0.82525841534276145</v>
      </c>
      <c r="BI9" s="6" t="e">
        <f t="shared" ref="BI9:BL9" si="12">IFERROR(AVERAGE(W119:W130),#N/A)</f>
        <v>#N/A</v>
      </c>
      <c r="BJ9" s="6" t="e">
        <f t="shared" si="12"/>
        <v>#N/A</v>
      </c>
      <c r="BK9" s="6">
        <f t="shared" si="12"/>
        <v>0.88403377745305944</v>
      </c>
      <c r="BL9" s="6">
        <f t="shared" si="12"/>
        <v>1.1975328733217701</v>
      </c>
      <c r="BM9" s="6">
        <f>IFERROR(AVERAGE(AD30:AD31),0)</f>
        <v>3.3187500000000001</v>
      </c>
      <c r="BN9" s="6">
        <f>IFERROR(AVERAGE(AF27),0)</f>
        <v>4.2730769230769203</v>
      </c>
      <c r="BO9" s="6">
        <f>IFERROR(AVERAGE(AH32:AH33),0)</f>
        <v>4.8144597701149419</v>
      </c>
      <c r="BP9" s="6">
        <f>AJ22</f>
        <v>5.25</v>
      </c>
      <c r="BQ9" s="6">
        <f>AL21</f>
        <v>6</v>
      </c>
      <c r="BS9" s="3"/>
      <c r="BT9" s="3"/>
    </row>
    <row r="10" spans="1:75" x14ac:dyDescent="0.25">
      <c r="A10" s="15">
        <v>45063</v>
      </c>
      <c r="B10" s="16">
        <v>0.25</v>
      </c>
      <c r="C10" s="16">
        <v>0.25</v>
      </c>
      <c r="D10" s="16">
        <v>0.3</v>
      </c>
      <c r="E10" s="16">
        <v>1.02</v>
      </c>
      <c r="F10" s="16">
        <v>1.06</v>
      </c>
      <c r="G10" s="17">
        <v>1.08</v>
      </c>
      <c r="H10" s="37">
        <v>0.2073913043478261</v>
      </c>
      <c r="I10" s="16">
        <v>0.24630252100840341</v>
      </c>
      <c r="J10" s="16">
        <v>0.29289855072463772</v>
      </c>
      <c r="K10" s="16">
        <v>0.8503791982665222</v>
      </c>
      <c r="L10" s="16">
        <v>1.0013953488372089</v>
      </c>
      <c r="M10" s="16">
        <v>1.0251371571072321</v>
      </c>
      <c r="N10" s="3"/>
      <c r="O10" s="15">
        <v>45063</v>
      </c>
      <c r="P10" s="16">
        <v>0.59</v>
      </c>
      <c r="Q10" s="16">
        <v>0.65</v>
      </c>
      <c r="R10" s="16">
        <v>0.75</v>
      </c>
      <c r="S10" s="16">
        <v>1.33</v>
      </c>
      <c r="T10" s="16"/>
      <c r="U10" s="17">
        <v>0.75</v>
      </c>
      <c r="V10" s="37">
        <v>0.55000000000000004</v>
      </c>
      <c r="W10" s="16">
        <v>0.61115384615384616</v>
      </c>
      <c r="X10" s="16">
        <v>0.72113402061855669</v>
      </c>
      <c r="Y10" s="16">
        <v>1.258631921824104</v>
      </c>
      <c r="Z10" s="16"/>
      <c r="AA10" s="16">
        <v>0.75</v>
      </c>
      <c r="AC10" s="15">
        <v>45315</v>
      </c>
      <c r="AD10" s="16">
        <v>3.75</v>
      </c>
      <c r="AE10" s="16">
        <v>4</v>
      </c>
      <c r="AF10" s="16">
        <f t="shared" si="4"/>
        <v>3.875</v>
      </c>
      <c r="AG10" s="18"/>
      <c r="AH10" s="18"/>
      <c r="AI10" s="18"/>
      <c r="AJ10" s="18"/>
      <c r="AK10" s="15">
        <v>45469.572916666664</v>
      </c>
      <c r="AL10" s="16">
        <v>4</v>
      </c>
      <c r="AM10" s="16">
        <v>5.5</v>
      </c>
      <c r="AN10" s="6">
        <f>AVERAGE(AL10,AM10)</f>
        <v>4.75</v>
      </c>
      <c r="AT10" s="2" t="s">
        <v>19</v>
      </c>
      <c r="AU10" s="6">
        <f>IFERROR(AVERAGE(P87:P109),#N/A)</f>
        <v>1</v>
      </c>
      <c r="AV10" s="6" t="e">
        <f t="shared" ref="AV10:AZ10" si="13">IFERROR(AVERAGE(Q87:Q109),#N/A)</f>
        <v>#N/A</v>
      </c>
      <c r="AW10" s="6" t="e">
        <f t="shared" si="13"/>
        <v>#N/A</v>
      </c>
      <c r="AX10" s="6">
        <f t="shared" si="13"/>
        <v>1.108421052631579</v>
      </c>
      <c r="AY10" s="6">
        <f t="shared" si="13"/>
        <v>1.1800000000000002</v>
      </c>
      <c r="AZ10" s="6" t="e">
        <f t="shared" si="13"/>
        <v>#N/A</v>
      </c>
      <c r="BA10" s="12">
        <f>IFERROR(AVERAGE(AF12:AF13),0)</f>
        <v>3.5</v>
      </c>
      <c r="BB10" s="12">
        <f>IFERROR(AVERAGE(AJ9),0)</f>
        <v>4.25</v>
      </c>
      <c r="BC10" s="12">
        <f>IFERROR(AVERAGE(AN12:AN13),0)</f>
        <v>4.2374999999999998</v>
      </c>
      <c r="BD10" s="19">
        <v>5.5</v>
      </c>
      <c r="BF10" t="s">
        <v>133</v>
      </c>
      <c r="BG10" s="2" t="s">
        <v>19</v>
      </c>
      <c r="BH10" s="6">
        <f>IFERROR(AVERAGE(V106:V130),#N/A)</f>
        <v>0.88233798710740585</v>
      </c>
      <c r="BI10" s="6" t="e">
        <f t="shared" ref="BI10:BL10" si="14">IFERROR(AVERAGE(W106:W130),#N/A)</f>
        <v>#N/A</v>
      </c>
      <c r="BJ10" s="6" t="e">
        <f t="shared" si="14"/>
        <v>#N/A</v>
      </c>
      <c r="BK10" s="6">
        <f t="shared" si="14"/>
        <v>0.98951305615418084</v>
      </c>
      <c r="BL10" s="6">
        <f t="shared" si="14"/>
        <v>1.1254338249781315</v>
      </c>
      <c r="BM10" s="6">
        <f>IFERROR(AVERAGE(AD30:AD31),0)</f>
        <v>3.3187500000000001</v>
      </c>
      <c r="BN10" s="6">
        <f>IFERROR(AVERAGE(AF27),0)</f>
        <v>4.2730769230769203</v>
      </c>
      <c r="BO10" s="6">
        <f>IFERROR(AVERAGE(AH31:AH33),0)</f>
        <v>4.5846398467432943</v>
      </c>
      <c r="BP10" s="6">
        <f>AJ22</f>
        <v>5.25</v>
      </c>
      <c r="BQ10" s="6">
        <f>AL21</f>
        <v>6</v>
      </c>
      <c r="BR10" s="3"/>
      <c r="BS10" s="3"/>
      <c r="BT10" s="3"/>
      <c r="BU10" s="3"/>
      <c r="BV10" s="3"/>
      <c r="BW10" s="3"/>
    </row>
    <row r="11" spans="1:75" x14ac:dyDescent="0.25">
      <c r="A11" s="15">
        <v>45077</v>
      </c>
      <c r="B11" s="16">
        <v>0.18</v>
      </c>
      <c r="C11" s="16">
        <v>0.18</v>
      </c>
      <c r="D11" s="16"/>
      <c r="E11" s="16">
        <v>0.5</v>
      </c>
      <c r="F11" s="16">
        <v>0.9</v>
      </c>
      <c r="G11" s="17">
        <v>1.08</v>
      </c>
      <c r="H11" s="37">
        <v>0.18</v>
      </c>
      <c r="I11" s="16">
        <v>0.18</v>
      </c>
      <c r="J11" s="16"/>
      <c r="K11" s="16">
        <v>0.5</v>
      </c>
      <c r="L11" s="16">
        <v>0.8</v>
      </c>
      <c r="M11" s="16">
        <v>1.0125</v>
      </c>
      <c r="N11" s="3"/>
      <c r="O11" s="15">
        <v>45077</v>
      </c>
      <c r="P11" s="16">
        <v>0.57999999999999996</v>
      </c>
      <c r="Q11" s="16">
        <v>0.47</v>
      </c>
      <c r="R11" s="16">
        <v>0.6</v>
      </c>
      <c r="S11" s="16">
        <v>1.38</v>
      </c>
      <c r="T11" s="16"/>
      <c r="U11" s="17"/>
      <c r="V11" s="37">
        <v>0.57566666666666666</v>
      </c>
      <c r="W11" s="16">
        <v>0.58937499999999998</v>
      </c>
      <c r="X11" s="16">
        <v>0.70496183206106866</v>
      </c>
      <c r="Y11" s="16">
        <v>1.3051282051282049</v>
      </c>
      <c r="Z11" s="16"/>
      <c r="AA11" s="16"/>
      <c r="AC11" s="15">
        <v>45406</v>
      </c>
      <c r="AD11" s="16">
        <v>3.95</v>
      </c>
      <c r="AE11" s="16">
        <v>4</v>
      </c>
      <c r="AF11" s="16">
        <f t="shared" si="4"/>
        <v>3.9750000000000001</v>
      </c>
      <c r="AG11" s="18"/>
      <c r="AH11" s="18"/>
      <c r="AI11" s="18"/>
      <c r="AJ11" s="18"/>
      <c r="AK11" s="15">
        <v>45553.572916666664</v>
      </c>
      <c r="AL11" s="16">
        <v>5</v>
      </c>
      <c r="AM11" s="16">
        <v>5.5</v>
      </c>
      <c r="AN11" s="6">
        <f t="shared" si="6"/>
        <v>5.25</v>
      </c>
      <c r="BS11" s="3"/>
      <c r="BT11" s="3"/>
    </row>
    <row r="12" spans="1:75" x14ac:dyDescent="0.25">
      <c r="A12" s="15">
        <v>45091</v>
      </c>
      <c r="B12" s="16">
        <v>0.2</v>
      </c>
      <c r="C12" s="16">
        <v>0.23</v>
      </c>
      <c r="D12" s="16">
        <v>0.25</v>
      </c>
      <c r="E12" s="16">
        <v>1</v>
      </c>
      <c r="F12" s="16">
        <v>1.04</v>
      </c>
      <c r="G12" s="17">
        <v>1.08</v>
      </c>
      <c r="H12" s="37">
        <v>0.24454545454545451</v>
      </c>
      <c r="I12" s="16">
        <v>0.30889447236180911</v>
      </c>
      <c r="J12" s="16">
        <v>0.32424242424242422</v>
      </c>
      <c r="K12" s="16">
        <v>0.62372759856630822</v>
      </c>
      <c r="L12" s="16">
        <v>1.04</v>
      </c>
      <c r="M12" s="16">
        <v>1.0262195121951221</v>
      </c>
      <c r="N12" s="3"/>
      <c r="O12" s="15">
        <v>45091</v>
      </c>
      <c r="P12" s="16">
        <v>0.6</v>
      </c>
      <c r="Q12" s="16">
        <v>0.55000000000000004</v>
      </c>
      <c r="R12" s="16">
        <v>0.8</v>
      </c>
      <c r="S12" s="16">
        <v>1.36</v>
      </c>
      <c r="T12" s="16"/>
      <c r="U12" s="17">
        <v>1.45</v>
      </c>
      <c r="V12" s="37">
        <v>0.54285714285714282</v>
      </c>
      <c r="W12" s="16">
        <v>0.56573033707865172</v>
      </c>
      <c r="X12" s="16">
        <v>0.72499999999999998</v>
      </c>
      <c r="Y12" s="16">
        <v>1.2721046245112579</v>
      </c>
      <c r="Z12" s="16"/>
      <c r="AA12" s="16">
        <v>1.45</v>
      </c>
      <c r="AC12" s="15">
        <v>45679</v>
      </c>
      <c r="AD12" s="16">
        <v>3</v>
      </c>
      <c r="AE12" s="16">
        <v>4</v>
      </c>
      <c r="AF12" s="16">
        <f t="shared" si="4"/>
        <v>3.5</v>
      </c>
      <c r="AG12" s="18"/>
      <c r="AH12" s="18"/>
      <c r="AI12" s="18"/>
      <c r="AJ12" s="18"/>
      <c r="AK12" s="15">
        <v>45735</v>
      </c>
      <c r="AL12" s="16">
        <v>4.2</v>
      </c>
      <c r="AM12" s="16">
        <v>4.75</v>
      </c>
      <c r="AN12" s="6">
        <f t="shared" si="6"/>
        <v>4.4749999999999996</v>
      </c>
      <c r="BR12" s="3"/>
      <c r="BS12" s="3"/>
      <c r="BT12" s="3"/>
      <c r="BU12" s="3"/>
      <c r="BV12" s="3"/>
      <c r="BW12" s="3"/>
    </row>
    <row r="13" spans="1:75" x14ac:dyDescent="0.25">
      <c r="A13" s="15">
        <v>45105</v>
      </c>
      <c r="B13" s="16">
        <v>0.18</v>
      </c>
      <c r="C13" s="16">
        <v>0.23</v>
      </c>
      <c r="D13" s="16">
        <v>0.25</v>
      </c>
      <c r="E13" s="16">
        <v>1.01</v>
      </c>
      <c r="F13" s="16">
        <v>0.95</v>
      </c>
      <c r="G13" s="17">
        <v>0.95</v>
      </c>
      <c r="H13" s="37">
        <v>0.2302684563758389</v>
      </c>
      <c r="I13" s="16">
        <v>0.26711409395973162</v>
      </c>
      <c r="J13" s="16">
        <v>0.28389261744966438</v>
      </c>
      <c r="K13" s="16">
        <v>0.95462605137531253</v>
      </c>
      <c r="L13" s="16">
        <v>0.95</v>
      </c>
      <c r="M13" s="16">
        <v>0.94146341463414629</v>
      </c>
      <c r="N13" s="3"/>
      <c r="O13" s="15">
        <v>45105</v>
      </c>
      <c r="P13" s="16">
        <v>0.4</v>
      </c>
      <c r="Q13" s="16">
        <v>0.42</v>
      </c>
      <c r="R13" s="16">
        <v>0.8</v>
      </c>
      <c r="S13" s="16">
        <v>1.37</v>
      </c>
      <c r="T13" s="16"/>
      <c r="U13" s="17">
        <v>1</v>
      </c>
      <c r="V13" s="37">
        <v>0.49833333333333341</v>
      </c>
      <c r="W13" s="16">
        <v>0.53533333333333333</v>
      </c>
      <c r="X13" s="16">
        <v>0.72068965517241379</v>
      </c>
      <c r="Y13" s="16">
        <v>1.295853658536585</v>
      </c>
      <c r="Z13" s="16"/>
      <c r="AA13" s="16">
        <v>1</v>
      </c>
      <c r="AC13" s="15">
        <v>45770</v>
      </c>
      <c r="AD13" s="16">
        <v>3</v>
      </c>
      <c r="AE13" s="16">
        <v>4</v>
      </c>
      <c r="AF13" s="16">
        <f t="shared" si="4"/>
        <v>3.5</v>
      </c>
      <c r="AG13" s="18"/>
      <c r="AH13" s="18"/>
      <c r="AI13" s="18"/>
      <c r="AJ13" s="18"/>
      <c r="AK13" s="15">
        <v>45833</v>
      </c>
      <c r="AL13" s="16">
        <v>3.5</v>
      </c>
      <c r="AM13" s="16">
        <v>4.5</v>
      </c>
      <c r="AN13" s="6">
        <f>AVERAGE(AL13,AM13)</f>
        <v>4</v>
      </c>
      <c r="AS13" s="42" t="s">
        <v>87</v>
      </c>
      <c r="AT13" s="43" t="s">
        <v>69</v>
      </c>
      <c r="AU13" s="43" t="s">
        <v>1</v>
      </c>
      <c r="AV13" s="43" t="s">
        <v>4</v>
      </c>
      <c r="AW13" s="43" t="s">
        <v>5</v>
      </c>
      <c r="AX13" s="43" t="s">
        <v>2</v>
      </c>
      <c r="AY13" s="43" t="s">
        <v>3</v>
      </c>
      <c r="AZ13" s="43" t="s">
        <v>6</v>
      </c>
      <c r="BF13" s="42" t="s">
        <v>88</v>
      </c>
      <c r="BG13" s="43" t="s">
        <v>69</v>
      </c>
      <c r="BH13" s="43" t="s">
        <v>75</v>
      </c>
      <c r="BI13" s="43" t="s">
        <v>76</v>
      </c>
      <c r="BJ13" s="43" t="s">
        <v>77</v>
      </c>
      <c r="BK13" s="43" t="s">
        <v>78</v>
      </c>
      <c r="BL13" s="43" t="s">
        <v>79</v>
      </c>
      <c r="BM13" s="43" t="s">
        <v>80</v>
      </c>
      <c r="BS13" s="3"/>
      <c r="BT13" s="3"/>
      <c r="BV13" s="77"/>
    </row>
    <row r="14" spans="1:75" x14ac:dyDescent="0.25">
      <c r="A14" s="15">
        <v>45119</v>
      </c>
      <c r="B14" s="16">
        <v>0.3</v>
      </c>
      <c r="C14" s="16">
        <v>0.2</v>
      </c>
      <c r="D14" s="16">
        <v>0.23</v>
      </c>
      <c r="E14" s="16">
        <v>1.02</v>
      </c>
      <c r="F14" s="16">
        <v>0.9</v>
      </c>
      <c r="G14" s="17">
        <v>1.08</v>
      </c>
      <c r="H14" s="37">
        <v>0.24723270440251571</v>
      </c>
      <c r="I14" s="16">
        <v>0.28301886792452829</v>
      </c>
      <c r="J14" s="16">
        <v>0.287248322147651</v>
      </c>
      <c r="K14" s="16">
        <v>0.95286363636363636</v>
      </c>
      <c r="L14" s="16">
        <v>0.79629629629629628</v>
      </c>
      <c r="M14" s="16">
        <v>1.036382978723404</v>
      </c>
      <c r="N14" s="3"/>
      <c r="O14" s="15">
        <v>45119</v>
      </c>
      <c r="P14" s="16">
        <v>0.5</v>
      </c>
      <c r="Q14" s="16">
        <v>0.6</v>
      </c>
      <c r="R14" s="16">
        <v>0.83</v>
      </c>
      <c r="S14" s="16">
        <v>1.41</v>
      </c>
      <c r="T14" s="16">
        <v>0.5</v>
      </c>
      <c r="U14" s="17"/>
      <c r="V14" s="37">
        <v>0.54666666666666663</v>
      </c>
      <c r="W14" s="16">
        <v>0.60240000000000005</v>
      </c>
      <c r="X14" s="16">
        <v>0.8106451612903226</v>
      </c>
      <c r="Y14" s="16">
        <v>1.3224938635247909</v>
      </c>
      <c r="Z14" s="16">
        <v>0.5</v>
      </c>
      <c r="AA14" s="16"/>
      <c r="AT14" s="2" t="s">
        <v>55</v>
      </c>
      <c r="AU14" s="5">
        <v>0.26998564049701146</v>
      </c>
      <c r="AV14" s="5">
        <v>0.32148937613542683</v>
      </c>
      <c r="AW14" s="5">
        <v>0.41625035792999071</v>
      </c>
      <c r="AX14" s="5">
        <v>0.73001111073214298</v>
      </c>
      <c r="AY14" s="5">
        <v>0.95999687137845591</v>
      </c>
      <c r="AZ14" s="5">
        <v>1.0499900746428326</v>
      </c>
      <c r="BG14" s="2" t="s">
        <v>55</v>
      </c>
      <c r="BH14" s="5">
        <v>-1.0247451667875097E-7</v>
      </c>
      <c r="BI14" s="5">
        <v>2.32204882584311E-2</v>
      </c>
      <c r="BJ14" s="5">
        <v>6.9516642864362307E-2</v>
      </c>
      <c r="BK14" s="5">
        <v>0.27541306654565156</v>
      </c>
      <c r="BL14" s="5">
        <v>0.56588543800380608</v>
      </c>
      <c r="BM14" s="5">
        <v>1.122972439067039</v>
      </c>
      <c r="BR14" s="3"/>
      <c r="BS14" s="3"/>
      <c r="BT14" s="3"/>
      <c r="BU14" s="3"/>
      <c r="BV14" s="77"/>
      <c r="BW14" s="3"/>
    </row>
    <row r="15" spans="1:75" x14ac:dyDescent="0.25">
      <c r="A15" s="15">
        <v>45133</v>
      </c>
      <c r="B15" s="16">
        <v>0.15</v>
      </c>
      <c r="C15" s="16">
        <v>0.2</v>
      </c>
      <c r="D15" s="16">
        <v>0.25</v>
      </c>
      <c r="E15" s="16">
        <v>1.02</v>
      </c>
      <c r="F15" s="16">
        <v>0.53</v>
      </c>
      <c r="G15" s="17">
        <v>1.07</v>
      </c>
      <c r="H15" s="37">
        <v>0.27060402684563761</v>
      </c>
      <c r="I15" s="16">
        <v>0.2638255033557047</v>
      </c>
      <c r="J15" s="16">
        <v>0.29067114093959728</v>
      </c>
      <c r="K15" s="16">
        <v>0.94217094503306553</v>
      </c>
      <c r="L15" s="16">
        <v>0.53</v>
      </c>
      <c r="M15" s="16">
        <v>1.020576747409204</v>
      </c>
      <c r="N15" s="3"/>
      <c r="O15" s="15">
        <v>45133</v>
      </c>
      <c r="P15" s="16">
        <v>0.5</v>
      </c>
      <c r="Q15" s="16">
        <v>0.6</v>
      </c>
      <c r="R15" s="16">
        <v>0.83</v>
      </c>
      <c r="S15" s="16">
        <v>1.33</v>
      </c>
      <c r="T15" s="16">
        <v>0.9</v>
      </c>
      <c r="U15" s="17"/>
      <c r="V15" s="37">
        <v>0.54461538461538461</v>
      </c>
      <c r="W15" s="16">
        <v>0.60516129032258059</v>
      </c>
      <c r="X15" s="16">
        <v>0.81461538461538463</v>
      </c>
      <c r="Y15" s="16">
        <v>1.2869476268412441</v>
      </c>
      <c r="Z15" s="16">
        <v>0.9</v>
      </c>
      <c r="AA15" s="16"/>
      <c r="AT15" s="2" t="s">
        <v>18</v>
      </c>
      <c r="AU15" s="5">
        <v>0.29944582529792413</v>
      </c>
      <c r="AV15" s="5">
        <v>0.35174092399836676</v>
      </c>
      <c r="AW15" s="5">
        <v>0.44756388819487108</v>
      </c>
      <c r="AX15" s="5">
        <v>0.76000775503992313</v>
      </c>
      <c r="AY15" s="5">
        <v>0.98000232075901672</v>
      </c>
      <c r="AZ15" s="5">
        <v>1.0500002188954087</v>
      </c>
      <c r="BG15" s="71" t="s">
        <v>18</v>
      </c>
      <c r="BH15" s="72">
        <v>5.1296743919419102E-2</v>
      </c>
      <c r="BI15" s="72">
        <v>0.10058948133948778</v>
      </c>
      <c r="BJ15" s="72">
        <v>0.19342501684645758</v>
      </c>
      <c r="BK15" s="72">
        <v>0.52803419927589623</v>
      </c>
      <c r="BL15" s="72">
        <v>0.82700286189233974</v>
      </c>
      <c r="BM15" s="72">
        <v>1.042456883250243</v>
      </c>
      <c r="BS15" s="3"/>
      <c r="BT15" s="3"/>
      <c r="BV15" s="77"/>
    </row>
    <row r="16" spans="1:75" x14ac:dyDescent="0.25">
      <c r="A16" s="15">
        <v>45147</v>
      </c>
      <c r="B16" s="16">
        <v>0.18</v>
      </c>
      <c r="C16" s="16">
        <v>0.25</v>
      </c>
      <c r="D16" s="16">
        <v>0.25</v>
      </c>
      <c r="E16" s="16">
        <v>1</v>
      </c>
      <c r="F16" s="16">
        <v>1.06</v>
      </c>
      <c r="G16" s="17">
        <v>1.03</v>
      </c>
      <c r="H16" s="37">
        <v>0.17724770642201829</v>
      </c>
      <c r="I16" s="16">
        <v>0.19505050505050511</v>
      </c>
      <c r="J16" s="16">
        <v>0.22030303030303031</v>
      </c>
      <c r="K16" s="16">
        <v>0.7515320334261838</v>
      </c>
      <c r="L16" s="16">
        <v>1.0345331069609509</v>
      </c>
      <c r="M16" s="16">
        <v>1.0253103484247861</v>
      </c>
      <c r="N16" s="3"/>
      <c r="O16" s="15">
        <v>45147</v>
      </c>
      <c r="P16" s="16">
        <v>0.55000000000000004</v>
      </c>
      <c r="Q16" s="16">
        <v>0.65</v>
      </c>
      <c r="R16" s="16">
        <v>0.8</v>
      </c>
      <c r="S16" s="16">
        <v>1.3</v>
      </c>
      <c r="T16" s="16"/>
      <c r="U16" s="17">
        <v>1.5</v>
      </c>
      <c r="V16" s="37">
        <v>0.53417721518987338</v>
      </c>
      <c r="W16" s="16">
        <v>0.59677419354838712</v>
      </c>
      <c r="X16" s="16">
        <v>0.81617647058823528</v>
      </c>
      <c r="Y16" s="16">
        <v>1.2968817536276629</v>
      </c>
      <c r="Z16" s="16"/>
      <c r="AA16" s="16">
        <v>1.4724390243902441</v>
      </c>
      <c r="AT16" s="2" t="s">
        <v>19</v>
      </c>
      <c r="AU16" s="5">
        <v>0.4517249461742745</v>
      </c>
      <c r="AV16" s="5">
        <v>0.50127804471404658</v>
      </c>
      <c r="AW16" s="5">
        <v>0.59160488469817751</v>
      </c>
      <c r="AX16" s="5">
        <v>0.87999933503804251</v>
      </c>
      <c r="AY16" s="5">
        <v>1.0700002010528613</v>
      </c>
      <c r="AZ16" s="5">
        <v>1.0999980696097407</v>
      </c>
      <c r="BG16" s="71" t="s">
        <v>19</v>
      </c>
      <c r="BH16" s="72">
        <v>6.3054274107569044E-2</v>
      </c>
      <c r="BI16" s="72">
        <v>0.1230472157730388</v>
      </c>
      <c r="BJ16" s="72">
        <v>0.23434745234619539</v>
      </c>
      <c r="BK16" s="72">
        <v>0.61361848253252194</v>
      </c>
      <c r="BL16" s="72">
        <v>0.90896708837621687</v>
      </c>
      <c r="BM16" s="72">
        <v>1.0421078732909945</v>
      </c>
      <c r="BR16" s="3"/>
      <c r="BS16" s="3"/>
      <c r="BT16" s="3"/>
      <c r="BU16" s="3"/>
      <c r="BV16" s="77"/>
      <c r="BW16" s="3"/>
    </row>
    <row r="17" spans="1:75" x14ac:dyDescent="0.25">
      <c r="A17" s="15">
        <v>45154</v>
      </c>
      <c r="B17" s="16">
        <v>0.18</v>
      </c>
      <c r="C17" s="16">
        <v>0.2</v>
      </c>
      <c r="D17" s="16">
        <v>0.25</v>
      </c>
      <c r="E17" s="16">
        <v>1</v>
      </c>
      <c r="F17" s="16">
        <v>1.06</v>
      </c>
      <c r="G17" s="17">
        <v>1.05</v>
      </c>
      <c r="H17" s="37">
        <v>0.1910091743119266</v>
      </c>
      <c r="I17" s="16">
        <v>0.19505050505050511</v>
      </c>
      <c r="J17" s="16">
        <v>0.25</v>
      </c>
      <c r="K17" s="16">
        <v>0.72789908966502048</v>
      </c>
      <c r="L17" s="16">
        <v>1.0255271473714449</v>
      </c>
      <c r="M17" s="16">
        <v>1.0462962962962961</v>
      </c>
      <c r="N17" s="3"/>
      <c r="O17" s="15">
        <v>45154</v>
      </c>
      <c r="P17" s="16">
        <v>0.48</v>
      </c>
      <c r="Q17" s="16">
        <v>0.55000000000000004</v>
      </c>
      <c r="R17" s="16">
        <v>0.8</v>
      </c>
      <c r="S17" s="16">
        <v>1.3</v>
      </c>
      <c r="T17" s="16"/>
      <c r="U17" s="17"/>
      <c r="V17" s="37">
        <v>0.5148275862068965</v>
      </c>
      <c r="W17" s="16">
        <v>0.57103448275862068</v>
      </c>
      <c r="X17" s="16">
        <v>0.85</v>
      </c>
      <c r="Y17" s="16">
        <v>1.2758783429470371</v>
      </c>
      <c r="Z17" s="16"/>
      <c r="AA17" s="16"/>
      <c r="BS17" s="3"/>
      <c r="BT17" s="3"/>
      <c r="BV17" s="77"/>
    </row>
    <row r="18" spans="1:75" x14ac:dyDescent="0.25">
      <c r="A18" s="15">
        <v>45161</v>
      </c>
      <c r="B18" s="16">
        <v>0.18</v>
      </c>
      <c r="C18" s="16">
        <v>0.2</v>
      </c>
      <c r="D18" s="16">
        <v>0.25</v>
      </c>
      <c r="E18" s="16">
        <v>1.02</v>
      </c>
      <c r="F18" s="16">
        <v>1.06</v>
      </c>
      <c r="G18" s="17">
        <v>1.05</v>
      </c>
      <c r="H18" s="37">
        <v>0.24330935251798561</v>
      </c>
      <c r="I18" s="16">
        <v>0.26841726618705042</v>
      </c>
      <c r="J18" s="16">
        <v>0.30079136690647479</v>
      </c>
      <c r="K18" s="16">
        <v>0.72899899396378265</v>
      </c>
      <c r="L18" s="16">
        <v>1.037037037037037</v>
      </c>
      <c r="M18" s="16">
        <v>1.0366770508826579</v>
      </c>
      <c r="N18" s="3"/>
      <c r="O18" s="15">
        <v>45161</v>
      </c>
      <c r="P18" s="16">
        <v>0.4</v>
      </c>
      <c r="Q18" s="16">
        <v>0.5</v>
      </c>
      <c r="R18" s="16">
        <v>0.8</v>
      </c>
      <c r="S18" s="16">
        <v>1.3</v>
      </c>
      <c r="T18" s="16"/>
      <c r="U18" s="17"/>
      <c r="V18" s="37">
        <v>0.46272727272727271</v>
      </c>
      <c r="W18" s="16">
        <v>0.53857142857142859</v>
      </c>
      <c r="X18" s="16">
        <v>0.72307692307692306</v>
      </c>
      <c r="Y18" s="16">
        <v>1.2191459715987361</v>
      </c>
      <c r="Z18" s="16"/>
      <c r="AA18" s="16"/>
      <c r="BR18" s="3"/>
      <c r="BS18" s="3"/>
      <c r="BT18" s="3"/>
      <c r="BU18" s="3"/>
      <c r="BV18" s="77"/>
      <c r="BW18" s="3"/>
    </row>
    <row r="19" spans="1:75" x14ac:dyDescent="0.25">
      <c r="A19" s="15">
        <v>45168</v>
      </c>
      <c r="B19" s="16">
        <v>0.18</v>
      </c>
      <c r="C19" s="16">
        <v>0.19</v>
      </c>
      <c r="D19" s="16">
        <v>0.19</v>
      </c>
      <c r="E19" s="16">
        <v>0.7</v>
      </c>
      <c r="F19" s="16">
        <v>1.05</v>
      </c>
      <c r="G19" s="17">
        <v>1.06</v>
      </c>
      <c r="H19" s="37">
        <v>0.18</v>
      </c>
      <c r="I19" s="16">
        <v>0.19</v>
      </c>
      <c r="J19" s="16">
        <v>0.19</v>
      </c>
      <c r="K19" s="16">
        <v>0.7</v>
      </c>
      <c r="L19" s="16">
        <v>1.028571428571428</v>
      </c>
      <c r="M19" s="16">
        <v>1.054717477003942</v>
      </c>
      <c r="N19" s="3"/>
      <c r="O19" s="15">
        <v>45168</v>
      </c>
      <c r="P19" s="16">
        <v>0.45</v>
      </c>
      <c r="Q19" s="16">
        <v>0.5</v>
      </c>
      <c r="R19" s="16">
        <v>0.83</v>
      </c>
      <c r="S19" s="16">
        <v>1.33</v>
      </c>
      <c r="T19" s="16"/>
      <c r="U19" s="17"/>
      <c r="V19" s="37">
        <v>0.57268292682926825</v>
      </c>
      <c r="W19" s="16">
        <v>0.56000000000000005</v>
      </c>
      <c r="X19" s="16">
        <v>0.73814814814814811</v>
      </c>
      <c r="Y19" s="16">
        <v>1.2250000000000001</v>
      </c>
      <c r="Z19" s="16"/>
      <c r="AA19" s="16"/>
      <c r="AS19" s="42" t="s">
        <v>87</v>
      </c>
      <c r="AT19" s="44" t="s">
        <v>70</v>
      </c>
      <c r="AU19" s="43" t="s">
        <v>1</v>
      </c>
      <c r="AV19" s="43" t="s">
        <v>4</v>
      </c>
      <c r="AW19" s="43" t="s">
        <v>5</v>
      </c>
      <c r="AX19" s="43" t="s">
        <v>2</v>
      </c>
      <c r="AY19" s="43" t="s">
        <v>3</v>
      </c>
      <c r="AZ19" s="43" t="s">
        <v>6</v>
      </c>
      <c r="BA19" s="43" t="s">
        <v>20</v>
      </c>
      <c r="BB19" s="43" t="s">
        <v>36</v>
      </c>
      <c r="BC19" s="43" t="s">
        <v>37</v>
      </c>
      <c r="BD19" s="43" t="s">
        <v>38</v>
      </c>
      <c r="BF19" s="42" t="s">
        <v>88</v>
      </c>
      <c r="BG19" s="43" t="s">
        <v>86</v>
      </c>
      <c r="BH19" s="43" t="s">
        <v>75</v>
      </c>
      <c r="BI19" s="43" t="s">
        <v>76</v>
      </c>
      <c r="BJ19" s="43" t="s">
        <v>77</v>
      </c>
      <c r="BK19" s="43" t="s">
        <v>78</v>
      </c>
      <c r="BL19" s="43" t="s">
        <v>79</v>
      </c>
      <c r="BM19" s="43" t="s">
        <v>20</v>
      </c>
      <c r="BN19" s="43" t="s">
        <v>36</v>
      </c>
      <c r="BO19" s="43" t="s">
        <v>37</v>
      </c>
      <c r="BP19" s="43" t="s">
        <v>38</v>
      </c>
      <c r="BQ19" s="43" t="s">
        <v>131</v>
      </c>
      <c r="BS19" s="3"/>
      <c r="BT19" s="3"/>
    </row>
    <row r="20" spans="1:75" x14ac:dyDescent="0.25">
      <c r="A20" s="15">
        <v>45175</v>
      </c>
      <c r="B20" s="16">
        <v>0.2</v>
      </c>
      <c r="C20" s="16">
        <v>0.25</v>
      </c>
      <c r="D20" s="16">
        <v>0.25</v>
      </c>
      <c r="E20" s="16">
        <v>0.5</v>
      </c>
      <c r="F20" s="16">
        <v>1.06</v>
      </c>
      <c r="G20" s="17">
        <v>1.05</v>
      </c>
      <c r="H20" s="37">
        <v>0.2</v>
      </c>
      <c r="I20" s="16">
        <v>0.25</v>
      </c>
      <c r="J20" s="16">
        <v>0.25</v>
      </c>
      <c r="K20" s="16">
        <v>0.5</v>
      </c>
      <c r="L20" s="16">
        <v>1.06</v>
      </c>
      <c r="M20" s="16">
        <v>1.039945205479452</v>
      </c>
      <c r="N20" s="3"/>
      <c r="O20" s="15">
        <v>45175</v>
      </c>
      <c r="P20" s="16">
        <v>0.45</v>
      </c>
      <c r="Q20" s="16">
        <v>0.5</v>
      </c>
      <c r="R20" s="16">
        <v>0.7</v>
      </c>
      <c r="S20" s="16">
        <v>1.2</v>
      </c>
      <c r="T20" s="16">
        <v>1</v>
      </c>
      <c r="U20" s="17">
        <v>1</v>
      </c>
      <c r="V20" s="37">
        <v>0.44</v>
      </c>
      <c r="W20" s="16">
        <v>0.49242424242424238</v>
      </c>
      <c r="X20" s="16">
        <v>0.64516129032258063</v>
      </c>
      <c r="Y20" s="16">
        <v>1.146125461254613</v>
      </c>
      <c r="Z20" s="16">
        <v>1</v>
      </c>
      <c r="AA20" s="16">
        <v>1</v>
      </c>
      <c r="AC20" s="7" t="s">
        <v>47</v>
      </c>
      <c r="AD20" s="39" t="s">
        <v>81</v>
      </c>
      <c r="AE20" s="164" t="s">
        <v>82</v>
      </c>
      <c r="AF20" s="165"/>
      <c r="AG20" s="164" t="s">
        <v>83</v>
      </c>
      <c r="AH20" s="165"/>
      <c r="AI20" s="163" t="s">
        <v>84</v>
      </c>
      <c r="AJ20" s="163"/>
      <c r="AK20" s="163" t="s">
        <v>132</v>
      </c>
      <c r="AL20" s="163"/>
      <c r="AT20" s="20" t="s">
        <v>41</v>
      </c>
      <c r="AU20" s="5">
        <v>0.62696608837338108</v>
      </c>
      <c r="AV20" s="5">
        <v>0.68326929344033827</v>
      </c>
      <c r="AW20" s="5">
        <v>0.79411692582853755</v>
      </c>
      <c r="AX20" s="5">
        <v>1.2650539680723683</v>
      </c>
      <c r="AY20" s="5">
        <v>1.8709689264030036</v>
      </c>
      <c r="AZ20" s="5">
        <v>2.8582222044590049</v>
      </c>
      <c r="BA20" s="12">
        <v>2.8629232366504382</v>
      </c>
      <c r="BB20" s="12">
        <v>4.1665205795258782</v>
      </c>
      <c r="BC20" s="12">
        <v>4.8995837490406533</v>
      </c>
      <c r="BD20" s="12">
        <v>5.2974148373285983</v>
      </c>
      <c r="BG20" s="2" t="s">
        <v>55</v>
      </c>
      <c r="BH20" s="6">
        <v>0.42774829180002827</v>
      </c>
      <c r="BI20" s="6">
        <v>0.49643372574829847</v>
      </c>
      <c r="BJ20" s="6">
        <v>0.63087863390661125</v>
      </c>
      <c r="BK20" s="6">
        <v>1.1900906072785482</v>
      </c>
      <c r="BL20" s="6">
        <v>1.8789883436478583</v>
      </c>
      <c r="BM20" s="6">
        <v>2.918507129402899</v>
      </c>
      <c r="BN20" s="6">
        <v>4.1246151307221073</v>
      </c>
      <c r="BO20" s="6">
        <v>4.7797926471420782</v>
      </c>
      <c r="BP20" s="6">
        <v>5.3103039486989694</v>
      </c>
      <c r="BQ20" s="6">
        <v>5.9276596352423851</v>
      </c>
      <c r="BR20" s="3"/>
      <c r="BU20" s="3"/>
      <c r="BV20" s="3"/>
      <c r="BW20" s="3"/>
    </row>
    <row r="21" spans="1:75" x14ac:dyDescent="0.25">
      <c r="A21" s="15">
        <v>45182</v>
      </c>
      <c r="B21" s="16">
        <v>0.25</v>
      </c>
      <c r="C21" s="16">
        <v>0.49</v>
      </c>
      <c r="D21" s="16">
        <v>0.5</v>
      </c>
      <c r="E21" s="16">
        <v>0.8</v>
      </c>
      <c r="F21" s="16"/>
      <c r="G21" s="17">
        <v>1.05</v>
      </c>
      <c r="H21" s="37">
        <v>0.25</v>
      </c>
      <c r="I21" s="16">
        <v>0.49</v>
      </c>
      <c r="J21" s="16">
        <v>0.5</v>
      </c>
      <c r="K21" s="16">
        <v>0.45231762917933133</v>
      </c>
      <c r="L21" s="16"/>
      <c r="M21" s="16">
        <v>1.047540983606557</v>
      </c>
      <c r="N21" s="3"/>
      <c r="O21" s="15">
        <v>45182</v>
      </c>
      <c r="P21" s="16">
        <v>0.3</v>
      </c>
      <c r="Q21" s="16">
        <v>0.35</v>
      </c>
      <c r="R21" s="16">
        <v>0.7</v>
      </c>
      <c r="S21" s="16">
        <v>1.3</v>
      </c>
      <c r="T21" s="16"/>
      <c r="U21" s="17">
        <v>1.35</v>
      </c>
      <c r="V21" s="37">
        <v>0.26586538461538461</v>
      </c>
      <c r="W21" s="16">
        <v>0.32600000000000001</v>
      </c>
      <c r="X21" s="16">
        <v>0.68823529411764706</v>
      </c>
      <c r="Y21" s="16">
        <v>1.1291874248410929</v>
      </c>
      <c r="Z21" s="16"/>
      <c r="AA21" s="16">
        <v>1.1166666666666669</v>
      </c>
      <c r="AC21" s="15">
        <v>44811</v>
      </c>
      <c r="AD21" s="16">
        <v>2.10478468899522</v>
      </c>
      <c r="AE21" s="15">
        <v>44979</v>
      </c>
      <c r="AF21" s="16">
        <v>4.1131578947368403</v>
      </c>
      <c r="AG21" s="15">
        <v>44825</v>
      </c>
      <c r="AH21" s="16">
        <v>4.4268041237113396</v>
      </c>
      <c r="AI21" s="40">
        <v>45497.572916666664</v>
      </c>
      <c r="AJ21" s="16">
        <v>5.5</v>
      </c>
      <c r="AK21" s="67">
        <v>45891</v>
      </c>
      <c r="AL21" s="16">
        <v>6</v>
      </c>
      <c r="AT21" s="20" t="s">
        <v>18</v>
      </c>
      <c r="AU21" s="5">
        <v>0.68232196416779378</v>
      </c>
      <c r="AV21" s="5">
        <v>0.73774638007650351</v>
      </c>
      <c r="AW21" s="5">
        <v>0.84685393977641643</v>
      </c>
      <c r="AX21" s="5">
        <v>1.3102523480526123</v>
      </c>
      <c r="AY21" s="5">
        <v>1.9061309101708075</v>
      </c>
      <c r="AZ21" s="5">
        <v>2.876331307597769</v>
      </c>
      <c r="BA21" s="12">
        <v>2.8809495781948833</v>
      </c>
      <c r="BB21" s="12">
        <v>4.161817731731082</v>
      </c>
      <c r="BC21" s="12">
        <v>4.8846081965356438</v>
      </c>
      <c r="BD21" s="12">
        <v>5.2813240637927725</v>
      </c>
      <c r="BG21" s="71" t="s">
        <v>18</v>
      </c>
      <c r="BH21" s="74">
        <v>0.59454709539793082</v>
      </c>
      <c r="BI21" s="74">
        <v>0.65126013854640108</v>
      </c>
      <c r="BJ21" s="74">
        <v>0.76258696071674681</v>
      </c>
      <c r="BK21" s="74">
        <v>1.2306640978666059</v>
      </c>
      <c r="BL21" s="74">
        <v>1.8210306020755038</v>
      </c>
      <c r="BM21" s="74">
        <v>2.7536812524594736</v>
      </c>
      <c r="BN21" s="74">
        <v>3.9352726116571692</v>
      </c>
      <c r="BO21" s="74">
        <v>4.5796787690124283</v>
      </c>
      <c r="BP21" s="72">
        <v>5.1409141861074721</v>
      </c>
    </row>
    <row r="22" spans="1:75" x14ac:dyDescent="0.25">
      <c r="A22" s="15">
        <v>45189</v>
      </c>
      <c r="B22" s="16">
        <v>0.25</v>
      </c>
      <c r="C22" s="16">
        <v>0.47</v>
      </c>
      <c r="D22" s="16">
        <v>0.5</v>
      </c>
      <c r="E22" s="16">
        <v>0.9</v>
      </c>
      <c r="F22" s="16">
        <v>0.5</v>
      </c>
      <c r="G22" s="17">
        <v>1.08</v>
      </c>
      <c r="H22" s="37">
        <v>0.34</v>
      </c>
      <c r="I22" s="16">
        <v>0.48499999999999999</v>
      </c>
      <c r="J22" s="16">
        <v>0.5</v>
      </c>
      <c r="K22" s="16">
        <v>0.89433962264150946</v>
      </c>
      <c r="L22" s="16">
        <v>0.5</v>
      </c>
      <c r="M22" s="16">
        <v>1.08</v>
      </c>
      <c r="N22" s="3"/>
      <c r="O22" s="15">
        <v>45189</v>
      </c>
      <c r="P22" s="16">
        <v>0.3</v>
      </c>
      <c r="Q22" s="16">
        <v>0.35</v>
      </c>
      <c r="R22" s="16">
        <v>0.75</v>
      </c>
      <c r="S22" s="16">
        <v>1.3</v>
      </c>
      <c r="T22" s="16"/>
      <c r="U22" s="17"/>
      <c r="V22" s="37">
        <v>0.27107438016528917</v>
      </c>
      <c r="W22" s="16">
        <v>0.33148148148148149</v>
      </c>
      <c r="X22" s="16">
        <v>0.7192982456140351</v>
      </c>
      <c r="Y22" s="16">
        <v>1.133928571428571</v>
      </c>
      <c r="Z22" s="16"/>
      <c r="AA22" s="16"/>
      <c r="AC22" s="15">
        <v>44878</v>
      </c>
      <c r="AD22" s="16">
        <v>2.9079107505070998</v>
      </c>
      <c r="AE22" s="15">
        <v>45070</v>
      </c>
      <c r="AF22" s="16">
        <v>4</v>
      </c>
      <c r="AG22" s="15">
        <v>44895</v>
      </c>
      <c r="AH22" s="16">
        <v>5.5</v>
      </c>
      <c r="AI22" s="15">
        <v>45863</v>
      </c>
      <c r="AJ22" s="16">
        <v>5.25</v>
      </c>
      <c r="AT22" s="20" t="s">
        <v>19</v>
      </c>
      <c r="AU22" s="5">
        <v>0.64993225282528788</v>
      </c>
      <c r="AV22" s="5">
        <v>0.70687944245597611</v>
      </c>
      <c r="AW22" s="5">
        <v>0.81903635608752601</v>
      </c>
      <c r="AX22" s="5">
        <v>1.2961672775553033</v>
      </c>
      <c r="AY22" s="5">
        <v>1.911645039507857</v>
      </c>
      <c r="AZ22" s="5">
        <v>2.9187515845822709</v>
      </c>
      <c r="BA22" s="12">
        <v>2.9235609157227809</v>
      </c>
      <c r="BB22" s="12">
        <v>4.2627754636505744</v>
      </c>
      <c r="BC22" s="12">
        <v>5.0204336378421575</v>
      </c>
      <c r="BD22" s="12">
        <v>5.4308037037623116</v>
      </c>
      <c r="BG22" s="71" t="s">
        <v>19</v>
      </c>
      <c r="BH22" s="74">
        <v>0.60214951618333445</v>
      </c>
      <c r="BI22" s="74">
        <v>0.65854678546159751</v>
      </c>
      <c r="BJ22" s="74">
        <v>0.76936872810993595</v>
      </c>
      <c r="BK22" s="74">
        <v>1.2370118126072043</v>
      </c>
      <c r="BL22" s="74">
        <v>1.8307827527100522</v>
      </c>
      <c r="BM22" s="74">
        <v>2.7775938440827703</v>
      </c>
      <c r="BN22" s="74">
        <v>3.9868849752343247</v>
      </c>
      <c r="BO22" s="74">
        <v>4.6365757724249361</v>
      </c>
      <c r="BP22" s="72">
        <v>5.1463957360752151</v>
      </c>
    </row>
    <row r="23" spans="1:75" x14ac:dyDescent="0.25">
      <c r="A23" s="15">
        <v>45196</v>
      </c>
      <c r="B23" s="16">
        <v>0.35</v>
      </c>
      <c r="C23" s="16">
        <v>0.43</v>
      </c>
      <c r="D23" s="16">
        <v>0.49</v>
      </c>
      <c r="E23" s="16">
        <v>1.02</v>
      </c>
      <c r="F23" s="16">
        <v>1</v>
      </c>
      <c r="G23" s="17">
        <v>1</v>
      </c>
      <c r="H23" s="37">
        <v>0.39</v>
      </c>
      <c r="I23" s="16">
        <v>0.45</v>
      </c>
      <c r="J23" s="16">
        <v>0.49</v>
      </c>
      <c r="K23" s="16">
        <v>1.0031421446384039</v>
      </c>
      <c r="L23" s="16">
        <v>1</v>
      </c>
      <c r="M23" s="16">
        <v>1</v>
      </c>
      <c r="N23" s="3"/>
      <c r="O23" s="15">
        <v>45196</v>
      </c>
      <c r="P23" s="16">
        <v>0.3</v>
      </c>
      <c r="Q23" s="16">
        <v>0.35</v>
      </c>
      <c r="R23" s="16">
        <v>0.8</v>
      </c>
      <c r="S23" s="16">
        <v>1.3</v>
      </c>
      <c r="T23" s="16"/>
      <c r="U23" s="17"/>
      <c r="V23" s="37">
        <v>0.25584415584415582</v>
      </c>
      <c r="W23" s="16">
        <v>0.32874396135265699</v>
      </c>
      <c r="X23" s="16">
        <v>0.8</v>
      </c>
      <c r="Y23" s="16">
        <v>1.1499999999999999</v>
      </c>
      <c r="Z23" s="16"/>
      <c r="AA23" s="16"/>
      <c r="AC23" s="15">
        <v>44909</v>
      </c>
      <c r="AD23" s="16">
        <v>4.2531034482758603</v>
      </c>
      <c r="AE23" s="15">
        <v>45154</v>
      </c>
      <c r="AF23" s="16">
        <v>4.28571428571429</v>
      </c>
      <c r="AG23" s="15">
        <v>45007</v>
      </c>
      <c r="AH23" s="16">
        <v>4.5</v>
      </c>
    </row>
    <row r="24" spans="1:75" x14ac:dyDescent="0.25">
      <c r="A24" s="15">
        <v>45203</v>
      </c>
      <c r="B24" s="16">
        <v>0.35</v>
      </c>
      <c r="C24" s="16">
        <v>0.43</v>
      </c>
      <c r="D24" s="16">
        <v>0.5</v>
      </c>
      <c r="E24" s="16">
        <v>1.02</v>
      </c>
      <c r="F24" s="16"/>
      <c r="G24" s="17"/>
      <c r="H24" s="37">
        <v>0.35</v>
      </c>
      <c r="I24" s="16">
        <v>0.43</v>
      </c>
      <c r="J24" s="16">
        <v>0.5</v>
      </c>
      <c r="K24" s="16">
        <v>1.0129943502824861</v>
      </c>
      <c r="L24" s="16"/>
      <c r="M24" s="16"/>
      <c r="N24" s="3"/>
      <c r="O24" s="15">
        <v>45203</v>
      </c>
      <c r="P24" s="16">
        <v>0.45</v>
      </c>
      <c r="Q24" s="16">
        <v>0.5</v>
      </c>
      <c r="R24" s="16">
        <v>0.8</v>
      </c>
      <c r="S24" s="16">
        <v>1.3</v>
      </c>
      <c r="T24" s="16"/>
      <c r="U24" s="17"/>
      <c r="V24" s="37">
        <v>0.44912280701754392</v>
      </c>
      <c r="W24" s="16">
        <v>0.45266159695817493</v>
      </c>
      <c r="X24" s="16">
        <v>0.79756097560975614</v>
      </c>
      <c r="Y24" s="16">
        <v>1.3</v>
      </c>
      <c r="Z24" s="16"/>
      <c r="AA24" s="16"/>
      <c r="AC24" s="15">
        <v>44951</v>
      </c>
      <c r="AD24" s="16">
        <v>3.58</v>
      </c>
      <c r="AE24" s="15">
        <v>45252</v>
      </c>
      <c r="AF24" s="16">
        <v>4.67631578947368</v>
      </c>
      <c r="AG24" s="15">
        <v>45091</v>
      </c>
      <c r="AH24" s="16">
        <v>5</v>
      </c>
    </row>
    <row r="25" spans="1:75" x14ac:dyDescent="0.25">
      <c r="A25" s="15">
        <v>45210</v>
      </c>
      <c r="B25" s="16">
        <v>0.34</v>
      </c>
      <c r="C25" s="16">
        <v>0.43</v>
      </c>
      <c r="D25" s="16">
        <v>0.5</v>
      </c>
      <c r="E25" s="16">
        <v>1.02</v>
      </c>
      <c r="F25" s="16">
        <v>1.05</v>
      </c>
      <c r="G25" s="17">
        <v>1.05</v>
      </c>
      <c r="H25" s="37">
        <v>0.36333333333333329</v>
      </c>
      <c r="I25" s="16">
        <v>0.44</v>
      </c>
      <c r="J25" s="16">
        <v>0.5</v>
      </c>
      <c r="K25" s="16">
        <v>0.94509803921568625</v>
      </c>
      <c r="L25" s="16">
        <v>1.05</v>
      </c>
      <c r="M25" s="16">
        <v>1.0480769230769229</v>
      </c>
      <c r="N25" s="3"/>
      <c r="O25" s="15">
        <v>45210</v>
      </c>
      <c r="P25" s="16">
        <v>0.45</v>
      </c>
      <c r="Q25" s="16">
        <v>0.5</v>
      </c>
      <c r="R25" s="16">
        <v>0.85</v>
      </c>
      <c r="S25" s="16">
        <v>1.33</v>
      </c>
      <c r="T25" s="16">
        <v>1.35</v>
      </c>
      <c r="U25" s="17"/>
      <c r="V25" s="37">
        <v>0.44918032786885248</v>
      </c>
      <c r="W25" s="16">
        <v>0.49721030042918463</v>
      </c>
      <c r="X25" s="16">
        <v>0.79813664596273293</v>
      </c>
      <c r="Y25" s="16">
        <v>1.3254043767840149</v>
      </c>
      <c r="Z25" s="16">
        <v>1.35</v>
      </c>
      <c r="AA25" s="16"/>
      <c r="AC25" s="15">
        <v>45035</v>
      </c>
      <c r="AD25" s="16">
        <v>3.6</v>
      </c>
      <c r="AE25" s="15">
        <v>45343</v>
      </c>
      <c r="AF25" s="16">
        <v>4.7380952380952399</v>
      </c>
      <c r="AG25" s="15">
        <v>45189</v>
      </c>
      <c r="AH25" s="16">
        <v>5.45</v>
      </c>
      <c r="AS25" s="51" t="s">
        <v>93</v>
      </c>
      <c r="AT25" s="52" t="s">
        <v>69</v>
      </c>
      <c r="AU25" s="52" t="s">
        <v>1</v>
      </c>
      <c r="AV25" s="52" t="s">
        <v>4</v>
      </c>
      <c r="AW25" s="52" t="s">
        <v>5</v>
      </c>
      <c r="AX25" s="52" t="s">
        <v>2</v>
      </c>
      <c r="AY25" s="52" t="s">
        <v>3</v>
      </c>
      <c r="AZ25" s="52" t="s">
        <v>6</v>
      </c>
      <c r="BF25" s="51" t="s">
        <v>93</v>
      </c>
      <c r="BG25" s="52" t="s">
        <v>69</v>
      </c>
      <c r="BH25" s="52" t="s">
        <v>1</v>
      </c>
      <c r="BI25" s="52" t="s">
        <v>4</v>
      </c>
      <c r="BJ25" s="52" t="s">
        <v>5</v>
      </c>
      <c r="BK25" s="52" t="s">
        <v>2</v>
      </c>
      <c r="BL25" s="52" t="s">
        <v>3</v>
      </c>
      <c r="BM25" s="52" t="s">
        <v>6</v>
      </c>
    </row>
    <row r="26" spans="1:75" x14ac:dyDescent="0.25">
      <c r="A26" s="15">
        <v>45217</v>
      </c>
      <c r="B26" s="16">
        <v>0.34</v>
      </c>
      <c r="C26" s="16">
        <v>0.42</v>
      </c>
      <c r="D26" s="16">
        <v>0.5</v>
      </c>
      <c r="E26" s="16">
        <v>0.5</v>
      </c>
      <c r="F26" s="16">
        <v>0.3</v>
      </c>
      <c r="G26" s="17"/>
      <c r="H26" s="37">
        <v>0.34</v>
      </c>
      <c r="I26" s="16">
        <v>0.42499999999999999</v>
      </c>
      <c r="J26" s="16">
        <v>0.5</v>
      </c>
      <c r="K26" s="16">
        <v>0.5</v>
      </c>
      <c r="L26" s="16">
        <v>0.3</v>
      </c>
      <c r="M26" s="16"/>
      <c r="N26" s="3"/>
      <c r="O26" s="15">
        <v>45217</v>
      </c>
      <c r="P26" s="16">
        <v>0.45</v>
      </c>
      <c r="Q26" s="16">
        <v>0.5</v>
      </c>
      <c r="R26" s="16">
        <v>0.85</v>
      </c>
      <c r="S26" s="16">
        <v>0.6</v>
      </c>
      <c r="T26" s="16">
        <v>0.3</v>
      </c>
      <c r="U26" s="17"/>
      <c r="V26" s="37">
        <v>0.44670329670329673</v>
      </c>
      <c r="W26" s="16">
        <v>0.46470588235294119</v>
      </c>
      <c r="X26" s="16">
        <v>0.84803921568627449</v>
      </c>
      <c r="Y26" s="16">
        <v>0.6</v>
      </c>
      <c r="Z26" s="16">
        <v>0.3</v>
      </c>
      <c r="AA26" s="16"/>
      <c r="AC26" s="15">
        <v>45126</v>
      </c>
      <c r="AD26" s="16">
        <v>3.70714285714286</v>
      </c>
      <c r="AE26" s="15">
        <v>45441</v>
      </c>
      <c r="AF26" s="16">
        <v>4.4124999999999996</v>
      </c>
      <c r="AG26" s="15">
        <v>45280</v>
      </c>
      <c r="AH26" s="16">
        <v>5.2090909090909099</v>
      </c>
      <c r="AT26" s="2" t="s">
        <v>55</v>
      </c>
      <c r="AU26" s="5">
        <v>0.41677453856258206</v>
      </c>
      <c r="AV26" s="5">
        <v>0.4467455515106023</v>
      </c>
      <c r="AW26" s="5">
        <v>0.5045770005629574</v>
      </c>
      <c r="AX26" s="5">
        <v>0.72999400337774478</v>
      </c>
      <c r="AY26" s="5">
        <v>0.95499217789453894</v>
      </c>
      <c r="AZ26" s="5">
        <v>1.0483010403452804</v>
      </c>
      <c r="BG26" s="75" t="s">
        <v>55</v>
      </c>
      <c r="BH26" s="76">
        <v>4.2751617939575853E-2</v>
      </c>
      <c r="BI26" s="76">
        <v>8.4601540251454208E-2</v>
      </c>
      <c r="BJ26" s="76">
        <v>0.16559629799211861</v>
      </c>
      <c r="BK26" s="76">
        <v>0.48543877425408199</v>
      </c>
      <c r="BL26" s="76">
        <v>0.8184909874272841</v>
      </c>
      <c r="BM26" s="76">
        <v>1.0274357305310562</v>
      </c>
    </row>
    <row r="27" spans="1:75" x14ac:dyDescent="0.25">
      <c r="A27" s="15">
        <v>45224</v>
      </c>
      <c r="B27" s="16">
        <v>0.33</v>
      </c>
      <c r="C27" s="16">
        <v>0.4</v>
      </c>
      <c r="D27" s="16">
        <v>0.5</v>
      </c>
      <c r="E27" s="16">
        <v>1.02</v>
      </c>
      <c r="F27" s="16"/>
      <c r="G27" s="17">
        <v>1.06</v>
      </c>
      <c r="H27" s="37">
        <v>0.33500000000000002</v>
      </c>
      <c r="I27" s="16">
        <v>0.4</v>
      </c>
      <c r="J27" s="16">
        <v>0.5</v>
      </c>
      <c r="K27" s="16">
        <v>0.94436997319034854</v>
      </c>
      <c r="L27" s="16"/>
      <c r="M27" s="16">
        <v>1.06</v>
      </c>
      <c r="N27" s="3"/>
      <c r="O27" s="15">
        <v>45224</v>
      </c>
      <c r="P27" s="16">
        <v>0.45</v>
      </c>
      <c r="Q27" s="16">
        <v>0.5</v>
      </c>
      <c r="R27" s="16">
        <v>0.8</v>
      </c>
      <c r="S27" s="16">
        <v>1.2</v>
      </c>
      <c r="T27" s="16"/>
      <c r="U27" s="17"/>
      <c r="V27" s="37">
        <v>0.44553264604810999</v>
      </c>
      <c r="W27" s="16">
        <v>0.49926470588235289</v>
      </c>
      <c r="X27" s="16">
        <v>0.78333333333333333</v>
      </c>
      <c r="Y27" s="16">
        <v>1.2</v>
      </c>
      <c r="Z27" s="16"/>
      <c r="AA27" s="16"/>
      <c r="AC27" s="15">
        <v>45217</v>
      </c>
      <c r="AD27" s="16">
        <v>3.9666666666666699</v>
      </c>
      <c r="AE27" s="15">
        <v>45707</v>
      </c>
      <c r="AF27" s="16">
        <v>4.2730769230769203</v>
      </c>
      <c r="AG27" s="15">
        <v>45371</v>
      </c>
      <c r="AH27" s="16">
        <v>5.2472972972973002</v>
      </c>
      <c r="AT27" s="2" t="s">
        <v>18</v>
      </c>
      <c r="AU27" s="5">
        <v>0.44477937624319758</v>
      </c>
      <c r="AV27" s="5">
        <v>0.47492764195909165</v>
      </c>
      <c r="AW27" s="5">
        <v>0.53303084180896976</v>
      </c>
      <c r="AX27" s="5">
        <v>0.75830527003190129</v>
      </c>
      <c r="AY27" s="5">
        <v>0.97915286094952125</v>
      </c>
      <c r="AZ27" s="5">
        <v>1.0501750054419214</v>
      </c>
      <c r="BG27" s="75" t="s">
        <v>18</v>
      </c>
      <c r="BH27" s="76">
        <v>4.8464222180521613E-2</v>
      </c>
      <c r="BI27" s="76">
        <v>9.5807025708387936E-2</v>
      </c>
      <c r="BJ27" s="76">
        <v>0.18712837680615502</v>
      </c>
      <c r="BK27" s="76">
        <v>0.54256423343967031</v>
      </c>
      <c r="BL27" s="76">
        <v>0.89560871458059621</v>
      </c>
      <c r="BM27" s="76">
        <v>1.0331384199662224</v>
      </c>
      <c r="BR27" s="56"/>
    </row>
    <row r="28" spans="1:75" x14ac:dyDescent="0.25">
      <c r="A28" s="15">
        <v>45231</v>
      </c>
      <c r="B28" s="16">
        <v>0.33</v>
      </c>
      <c r="C28" s="16">
        <v>0.49</v>
      </c>
      <c r="D28" s="16">
        <v>0.5</v>
      </c>
      <c r="E28" s="16"/>
      <c r="F28" s="16"/>
      <c r="G28" s="17">
        <v>1.06</v>
      </c>
      <c r="H28" s="37">
        <v>0.33</v>
      </c>
      <c r="I28" s="16">
        <v>0.495</v>
      </c>
      <c r="J28" s="16">
        <v>0.5</v>
      </c>
      <c r="K28" s="16"/>
      <c r="L28" s="16"/>
      <c r="M28" s="16">
        <v>1.06</v>
      </c>
      <c r="N28" s="3"/>
      <c r="O28" s="15">
        <v>45231</v>
      </c>
      <c r="P28" s="16">
        <v>0.45</v>
      </c>
      <c r="Q28" s="16">
        <v>0.55000000000000004</v>
      </c>
      <c r="R28" s="16">
        <v>0.85</v>
      </c>
      <c r="S28" s="16"/>
      <c r="T28" s="16"/>
      <c r="U28" s="17"/>
      <c r="V28" s="37">
        <v>0.44098360655737712</v>
      </c>
      <c r="W28" s="16">
        <v>0.50170068027210879</v>
      </c>
      <c r="X28" s="16">
        <v>0.8236842105263158</v>
      </c>
      <c r="Y28" s="16"/>
      <c r="Z28" s="16"/>
      <c r="AA28" s="16"/>
      <c r="AC28" s="15">
        <v>45315</v>
      </c>
      <c r="AD28" s="16">
        <v>3.8958333333333299</v>
      </c>
      <c r="AG28" s="15">
        <v>45469.572916666664</v>
      </c>
      <c r="AH28" s="16">
        <v>4.9005145797598599</v>
      </c>
      <c r="AT28" s="2" t="s">
        <v>19</v>
      </c>
      <c r="AU28" s="5">
        <v>0.59910928354287851</v>
      </c>
      <c r="AV28" s="5">
        <v>0.62584343554137734</v>
      </c>
      <c r="AW28" s="5">
        <v>0.67728634490523554</v>
      </c>
      <c r="AX28" s="5">
        <v>0.87536042559579685</v>
      </c>
      <c r="AY28" s="5">
        <v>1.0649236201914052</v>
      </c>
      <c r="AZ28" s="5">
        <v>1.1017583163820606</v>
      </c>
      <c r="BG28" s="75" t="s">
        <v>19</v>
      </c>
      <c r="BH28" s="76">
        <v>5.669374216550941E-2</v>
      </c>
      <c r="BI28" s="76">
        <v>0.111955790579846</v>
      </c>
      <c r="BJ28" s="76">
        <v>0.21818480615500097</v>
      </c>
      <c r="BK28" s="76">
        <v>0.62534653556014319</v>
      </c>
      <c r="BL28" s="76">
        <v>1.0087368271720769</v>
      </c>
      <c r="BM28" s="76">
        <v>1.0496486785513233</v>
      </c>
    </row>
    <row r="29" spans="1:75" x14ac:dyDescent="0.25">
      <c r="A29" s="15">
        <v>45245</v>
      </c>
      <c r="B29" s="16">
        <v>0.3</v>
      </c>
      <c r="C29" s="16">
        <v>0.35</v>
      </c>
      <c r="D29" s="16">
        <v>0.4</v>
      </c>
      <c r="E29" s="16">
        <v>0.5</v>
      </c>
      <c r="F29" s="16">
        <v>1.06</v>
      </c>
      <c r="G29" s="17">
        <v>1.06</v>
      </c>
      <c r="H29" s="37">
        <v>0.34666666666666668</v>
      </c>
      <c r="I29" s="16">
        <v>0.45500000000000002</v>
      </c>
      <c r="J29" s="16">
        <v>0.46666666666666667</v>
      </c>
      <c r="K29" s="16">
        <v>0.46624960571969298</v>
      </c>
      <c r="L29" s="16">
        <v>1.054950495049505</v>
      </c>
      <c r="M29" s="16">
        <v>1.0568789808917201</v>
      </c>
      <c r="N29" s="3"/>
      <c r="O29" s="15">
        <v>45245</v>
      </c>
      <c r="P29" s="16">
        <v>0.45</v>
      </c>
      <c r="Q29" s="16">
        <v>0.55000000000000004</v>
      </c>
      <c r="R29" s="16">
        <v>0.85</v>
      </c>
      <c r="S29" s="16">
        <v>1.33</v>
      </c>
      <c r="T29" s="16">
        <v>1.25</v>
      </c>
      <c r="U29" s="17">
        <v>1.32</v>
      </c>
      <c r="V29" s="37">
        <v>0.44157549234135668</v>
      </c>
      <c r="W29" s="16">
        <v>0.51367924528301889</v>
      </c>
      <c r="X29" s="16">
        <v>0.77222222222222225</v>
      </c>
      <c r="Y29" s="16">
        <v>1.1716664942588191</v>
      </c>
      <c r="Z29" s="16">
        <v>1.2417968749999999</v>
      </c>
      <c r="AA29" s="16">
        <v>1.32</v>
      </c>
      <c r="AC29" s="15">
        <v>45406</v>
      </c>
      <c r="AD29" s="16">
        <v>3.9750000000000001</v>
      </c>
      <c r="AG29" s="15">
        <v>45553.572916666664</v>
      </c>
      <c r="AH29" s="16">
        <v>5.25</v>
      </c>
    </row>
    <row r="30" spans="1:75" x14ac:dyDescent="0.25">
      <c r="A30" s="15">
        <v>45252</v>
      </c>
      <c r="B30" s="16">
        <v>0.3</v>
      </c>
      <c r="C30" s="16">
        <v>0.4</v>
      </c>
      <c r="D30" s="16">
        <v>0.5</v>
      </c>
      <c r="E30" s="16">
        <v>0.52</v>
      </c>
      <c r="F30" s="16">
        <v>0.9</v>
      </c>
      <c r="G30" s="17">
        <v>1.03</v>
      </c>
      <c r="H30" s="37">
        <v>0.3302684563758389</v>
      </c>
      <c r="I30" s="16">
        <v>0.41382550335570473</v>
      </c>
      <c r="J30" s="16">
        <v>0.44555555555555548</v>
      </c>
      <c r="K30" s="16">
        <v>0.25819236942832452</v>
      </c>
      <c r="L30" s="16">
        <v>0.66454293628808869</v>
      </c>
      <c r="M30" s="16">
        <v>1.0097560975609761</v>
      </c>
      <c r="N30" s="3"/>
      <c r="O30" s="15">
        <v>45252</v>
      </c>
      <c r="P30" s="16">
        <v>0.45</v>
      </c>
      <c r="Q30" s="16">
        <v>0.55000000000000004</v>
      </c>
      <c r="R30" s="16">
        <v>0.85</v>
      </c>
      <c r="S30" s="16">
        <v>1.33</v>
      </c>
      <c r="T30" s="16"/>
      <c r="U30" s="17">
        <v>0.3</v>
      </c>
      <c r="V30" s="37">
        <v>0.42488687782805429</v>
      </c>
      <c r="W30" s="16">
        <v>0.51265432098765429</v>
      </c>
      <c r="X30" s="16">
        <v>0.85</v>
      </c>
      <c r="Y30" s="16">
        <v>1.3277559055118111</v>
      </c>
      <c r="Z30" s="16"/>
      <c r="AA30" s="16">
        <v>0.3</v>
      </c>
      <c r="AC30" s="15">
        <v>45679</v>
      </c>
      <c r="AD30" s="16">
        <v>3.2</v>
      </c>
      <c r="AG30" s="15">
        <v>45735</v>
      </c>
      <c r="AH30" s="16">
        <v>4.3307692307692296</v>
      </c>
    </row>
    <row r="31" spans="1:75" x14ac:dyDescent="0.25">
      <c r="A31" s="15">
        <v>45259</v>
      </c>
      <c r="B31" s="16">
        <v>0.28999999999999998</v>
      </c>
      <c r="C31" s="16">
        <v>0.49</v>
      </c>
      <c r="D31" s="16">
        <v>0.49</v>
      </c>
      <c r="E31" s="16">
        <v>0.5</v>
      </c>
      <c r="F31" s="16">
        <v>1.06</v>
      </c>
      <c r="G31" s="17">
        <v>1.07</v>
      </c>
      <c r="H31" s="37">
        <v>0.28999999999999998</v>
      </c>
      <c r="I31" s="16">
        <v>0.41575757575757583</v>
      </c>
      <c r="J31" s="16">
        <v>0.44050505050505051</v>
      </c>
      <c r="K31" s="16">
        <v>0.5</v>
      </c>
      <c r="L31" s="16">
        <v>1.06</v>
      </c>
      <c r="M31" s="16">
        <v>1.07</v>
      </c>
      <c r="N31" s="3"/>
      <c r="O31" s="15">
        <v>45259</v>
      </c>
      <c r="P31" s="16">
        <v>0.49</v>
      </c>
      <c r="Q31" s="16">
        <v>0.55000000000000004</v>
      </c>
      <c r="R31" s="16">
        <v>0.85</v>
      </c>
      <c r="S31" s="16">
        <v>0.6</v>
      </c>
      <c r="T31" s="16"/>
      <c r="U31" s="17"/>
      <c r="V31" s="37">
        <v>0.46142857142857141</v>
      </c>
      <c r="W31" s="16">
        <v>0.53749999999999998</v>
      </c>
      <c r="X31" s="16">
        <v>0.76</v>
      </c>
      <c r="Y31" s="16">
        <v>0.6</v>
      </c>
      <c r="Z31" s="16"/>
      <c r="AA31" s="16"/>
      <c r="AC31" s="15">
        <v>45770</v>
      </c>
      <c r="AD31" s="16">
        <v>3.4375</v>
      </c>
      <c r="AG31" s="15">
        <v>45833</v>
      </c>
      <c r="AH31" s="16">
        <v>4.125</v>
      </c>
      <c r="AS31" s="51" t="s">
        <v>93</v>
      </c>
      <c r="AT31" s="53" t="s">
        <v>70</v>
      </c>
      <c r="AU31" s="53" t="s">
        <v>1</v>
      </c>
      <c r="AV31" s="53" t="s">
        <v>4</v>
      </c>
      <c r="AW31" s="53" t="s">
        <v>5</v>
      </c>
      <c r="AX31" s="53" t="s">
        <v>2</v>
      </c>
      <c r="AY31" s="53" t="s">
        <v>3</v>
      </c>
      <c r="AZ31" s="53" t="s">
        <v>6</v>
      </c>
      <c r="BA31" s="53" t="s">
        <v>20</v>
      </c>
      <c r="BB31" s="53" t="s">
        <v>36</v>
      </c>
      <c r="BC31" s="53" t="s">
        <v>37</v>
      </c>
      <c r="BD31" s="53" t="s">
        <v>38</v>
      </c>
      <c r="BF31" s="51" t="s">
        <v>93</v>
      </c>
      <c r="BG31" s="53" t="s">
        <v>70</v>
      </c>
      <c r="BH31" s="53" t="s">
        <v>1</v>
      </c>
      <c r="BI31" s="53" t="s">
        <v>4</v>
      </c>
      <c r="BJ31" s="53" t="s">
        <v>5</v>
      </c>
      <c r="BK31" s="53" t="s">
        <v>2</v>
      </c>
      <c r="BL31" s="53" t="s">
        <v>3</v>
      </c>
      <c r="BM31" s="53" t="s">
        <v>20</v>
      </c>
      <c r="BN31" s="53" t="s">
        <v>36</v>
      </c>
      <c r="BO31" s="53" t="s">
        <v>37</v>
      </c>
      <c r="BP31" s="53" t="s">
        <v>38</v>
      </c>
    </row>
    <row r="32" spans="1:75" x14ac:dyDescent="0.25">
      <c r="A32" s="15">
        <v>45266</v>
      </c>
      <c r="B32" s="16">
        <v>0.28999999999999998</v>
      </c>
      <c r="C32" s="16">
        <v>0.48</v>
      </c>
      <c r="D32" s="16">
        <v>0.48</v>
      </c>
      <c r="E32" s="16">
        <v>1.02</v>
      </c>
      <c r="F32" s="16">
        <v>1.06</v>
      </c>
      <c r="G32" s="17">
        <v>1.01</v>
      </c>
      <c r="H32" s="37">
        <v>0.28999999999999998</v>
      </c>
      <c r="I32" s="16">
        <v>0.41070707070707069</v>
      </c>
      <c r="J32" s="16">
        <v>0.43545454545454543</v>
      </c>
      <c r="K32" s="16">
        <v>0.55974895397489544</v>
      </c>
      <c r="L32" s="16">
        <v>1.037037037037037</v>
      </c>
      <c r="M32" s="16">
        <v>1.01</v>
      </c>
      <c r="N32" s="3"/>
      <c r="O32" s="15">
        <v>45266</v>
      </c>
      <c r="P32" s="16">
        <v>0.5</v>
      </c>
      <c r="Q32" s="16">
        <v>0.55000000000000004</v>
      </c>
      <c r="R32" s="16">
        <v>0.85</v>
      </c>
      <c r="S32" s="16">
        <v>1.1000000000000001</v>
      </c>
      <c r="T32" s="16"/>
      <c r="U32" s="17"/>
      <c r="V32" s="37">
        <v>0.4934782608695652</v>
      </c>
      <c r="W32" s="16">
        <v>0.52777777777777779</v>
      </c>
      <c r="X32" s="16">
        <v>0.85</v>
      </c>
      <c r="Y32" s="16">
        <v>1.1000000000000001</v>
      </c>
      <c r="Z32" s="16"/>
      <c r="AA32" s="16"/>
      <c r="AG32" s="67">
        <v>45919</v>
      </c>
      <c r="AH32" s="16">
        <v>5.04</v>
      </c>
      <c r="AT32" s="2" t="s">
        <v>41</v>
      </c>
      <c r="AU32" s="5">
        <v>0.52138669282010808</v>
      </c>
      <c r="AV32" s="5">
        <v>0.585859693058144</v>
      </c>
      <c r="AW32" s="5">
        <v>0.71268132453645983</v>
      </c>
      <c r="AX32" s="5">
        <v>1.24915366077472</v>
      </c>
      <c r="AY32" s="5">
        <v>1.929964610648891</v>
      </c>
      <c r="AZ32" s="5">
        <v>2.9918674980640949</v>
      </c>
      <c r="BA32" s="5">
        <v>2.9966999999999997</v>
      </c>
      <c r="BB32" s="5">
        <v>4.1776</v>
      </c>
      <c r="BC32" s="5">
        <v>4.5911</v>
      </c>
      <c r="BD32" s="5">
        <v>5.4846999999999992</v>
      </c>
      <c r="BG32" s="75" t="s">
        <v>41</v>
      </c>
      <c r="BH32" s="76">
        <v>0.49730049420359518</v>
      </c>
      <c r="BI32" s="76">
        <v>0.55962188644917821</v>
      </c>
      <c r="BJ32" s="76">
        <v>0.68224326123125734</v>
      </c>
      <c r="BK32" s="76">
        <v>1.2014730477156534</v>
      </c>
      <c r="BL32" s="76">
        <v>1.8619372201564448</v>
      </c>
      <c r="BM32" s="76">
        <v>2.9023999999999996</v>
      </c>
      <c r="BN32" s="76">
        <v>4.0766999999999998</v>
      </c>
      <c r="BO32" s="76">
        <v>4.5206</v>
      </c>
      <c r="BP32" s="76">
        <v>5.4707999999999988</v>
      </c>
    </row>
    <row r="33" spans="1:68" x14ac:dyDescent="0.25">
      <c r="A33" s="15">
        <v>45273</v>
      </c>
      <c r="B33" s="16">
        <v>0.28999999999999998</v>
      </c>
      <c r="C33" s="16">
        <v>0.5</v>
      </c>
      <c r="D33" s="16">
        <v>0.5</v>
      </c>
      <c r="E33" s="16">
        <v>1.01</v>
      </c>
      <c r="F33" s="16">
        <v>1.03</v>
      </c>
      <c r="G33" s="17">
        <v>1</v>
      </c>
      <c r="H33" s="37">
        <v>0.28999999999999998</v>
      </c>
      <c r="I33" s="16">
        <v>0.4208080808080808</v>
      </c>
      <c r="J33" s="16">
        <v>0.44555555555555548</v>
      </c>
      <c r="K33" s="16">
        <v>0.74396924416074284</v>
      </c>
      <c r="L33" s="16">
        <v>1.03</v>
      </c>
      <c r="M33" s="16">
        <v>0.7</v>
      </c>
      <c r="N33" s="3"/>
      <c r="O33" s="15">
        <v>45273</v>
      </c>
      <c r="P33" s="16">
        <v>0.5</v>
      </c>
      <c r="Q33" s="16">
        <v>0.55000000000000004</v>
      </c>
      <c r="R33" s="16">
        <v>0.85</v>
      </c>
      <c r="S33" s="16">
        <v>1.31</v>
      </c>
      <c r="T33" s="16"/>
      <c r="U33" s="17">
        <v>1</v>
      </c>
      <c r="V33" s="37">
        <v>0.49285714285714288</v>
      </c>
      <c r="W33" s="16">
        <v>0.54583333333333328</v>
      </c>
      <c r="X33" s="16">
        <v>0.83666666666666667</v>
      </c>
      <c r="Y33" s="16">
        <v>1.31</v>
      </c>
      <c r="Z33" s="16"/>
      <c r="AA33" s="16">
        <v>1</v>
      </c>
      <c r="AG33" s="67">
        <v>45954</v>
      </c>
      <c r="AH33" s="16">
        <v>4.5889195402298846</v>
      </c>
      <c r="AT33" s="2" t="s">
        <v>18</v>
      </c>
      <c r="AU33" s="5">
        <v>0.57987250119352107</v>
      </c>
      <c r="AV33" s="5">
        <v>0.64314615779361817</v>
      </c>
      <c r="AW33" s="5">
        <v>0.76761330738553846</v>
      </c>
      <c r="AX33" s="5">
        <v>1.2942031045265383</v>
      </c>
      <c r="AY33" s="5">
        <v>1.9627011499672242</v>
      </c>
      <c r="AZ33" s="5">
        <v>3.0062473314698339</v>
      </c>
      <c r="BA33" s="5">
        <v>3.0110000000000001</v>
      </c>
      <c r="BB33" s="5">
        <v>4.1751000000000005</v>
      </c>
      <c r="BC33" s="5">
        <v>4.5884000000000009</v>
      </c>
      <c r="BD33" s="5">
        <v>5.4833999999999978</v>
      </c>
      <c r="BG33" s="75" t="s">
        <v>18</v>
      </c>
      <c r="BH33" s="76">
        <v>0.45559451393023948</v>
      </c>
      <c r="BI33" s="76">
        <v>0.51897734094088421</v>
      </c>
      <c r="BJ33" s="76">
        <v>0.64362501538596006</v>
      </c>
      <c r="BK33" s="76">
        <v>1.17043840591851</v>
      </c>
      <c r="BL33" s="76">
        <v>1.8377618819887038</v>
      </c>
      <c r="BM33" s="76">
        <v>2.8797999999999999</v>
      </c>
      <c r="BN33" s="76">
        <v>4.0268999999999995</v>
      </c>
      <c r="BO33" s="76">
        <v>4.4381999999999993</v>
      </c>
      <c r="BP33" s="76">
        <v>5.474999999999997</v>
      </c>
    </row>
    <row r="34" spans="1:68" x14ac:dyDescent="0.25">
      <c r="A34" s="15">
        <v>45280</v>
      </c>
      <c r="B34" s="16"/>
      <c r="C34" s="16">
        <v>0.45</v>
      </c>
      <c r="D34" s="16">
        <v>0.45</v>
      </c>
      <c r="E34" s="16">
        <v>1.1200000000000001</v>
      </c>
      <c r="F34" s="16">
        <v>1.1599999999999999</v>
      </c>
      <c r="G34" s="17">
        <v>1.18</v>
      </c>
      <c r="H34" s="37"/>
      <c r="I34" s="16">
        <v>0.45</v>
      </c>
      <c r="J34" s="16">
        <v>0.45</v>
      </c>
      <c r="K34" s="16">
        <v>1.086866875840431</v>
      </c>
      <c r="L34" s="16">
        <v>1.1000000000000001</v>
      </c>
      <c r="M34" s="16">
        <v>1.004390243902439</v>
      </c>
      <c r="N34" s="3"/>
      <c r="O34" s="15">
        <v>45280</v>
      </c>
      <c r="P34" s="16">
        <v>0.5</v>
      </c>
      <c r="Q34" s="16">
        <v>0.55000000000000004</v>
      </c>
      <c r="R34" s="16">
        <v>0.85</v>
      </c>
      <c r="S34" s="16">
        <v>1.31</v>
      </c>
      <c r="T34" s="16"/>
      <c r="U34" s="17"/>
      <c r="V34" s="37">
        <v>0.5</v>
      </c>
      <c r="W34" s="16">
        <v>0.53392857142857142</v>
      </c>
      <c r="X34" s="16">
        <v>0.85</v>
      </c>
      <c r="Y34" s="16">
        <v>1</v>
      </c>
      <c r="Z34" s="16"/>
      <c r="AA34" s="16"/>
      <c r="AT34" s="2" t="s">
        <v>19</v>
      </c>
      <c r="AU34" s="5">
        <v>0.6217173630828472</v>
      </c>
      <c r="AV34" s="5">
        <v>0.68009643815874354</v>
      </c>
      <c r="AW34" s="5">
        <v>0.79525040637709921</v>
      </c>
      <c r="AX34" s="5">
        <v>1.2875030247850359</v>
      </c>
      <c r="AY34" s="5">
        <v>1.9266511947148828</v>
      </c>
      <c r="AZ34" s="5">
        <v>2.9717515160602241</v>
      </c>
      <c r="BA34" s="5">
        <v>2.9767000000000001</v>
      </c>
      <c r="BB34" s="5">
        <v>4.2983999999999991</v>
      </c>
      <c r="BC34" s="5">
        <v>4.9064999999999985</v>
      </c>
      <c r="BD34" s="5">
        <v>5.4962999999999971</v>
      </c>
      <c r="BG34" s="75" t="s">
        <v>19</v>
      </c>
      <c r="BH34" s="76">
        <v>0.57110016131120223</v>
      </c>
      <c r="BI34" s="76">
        <v>0.62807366129089459</v>
      </c>
      <c r="BJ34" s="76">
        <v>0.74045137627198809</v>
      </c>
      <c r="BK34" s="76">
        <v>1.2207874928488995</v>
      </c>
      <c r="BL34" s="76">
        <v>1.8443936219054686</v>
      </c>
      <c r="BM34" s="76">
        <v>2.8691999999999998</v>
      </c>
      <c r="BN34" s="76">
        <v>4.1648000000000005</v>
      </c>
      <c r="BO34" s="76">
        <v>4.7796000000000003</v>
      </c>
      <c r="BP34" s="76">
        <v>5.4835999999999991</v>
      </c>
    </row>
    <row r="35" spans="1:68" x14ac:dyDescent="0.25">
      <c r="A35" s="15">
        <v>45287</v>
      </c>
      <c r="B35" s="16">
        <v>0.42</v>
      </c>
      <c r="C35" s="16">
        <v>0.49</v>
      </c>
      <c r="D35" s="16">
        <v>0.54</v>
      </c>
      <c r="E35" s="16">
        <v>1.1100000000000001</v>
      </c>
      <c r="F35" s="16">
        <v>1</v>
      </c>
      <c r="G35" s="17">
        <v>1.1499999999999999</v>
      </c>
      <c r="H35" s="37">
        <v>0.35565656565656573</v>
      </c>
      <c r="I35" s="16">
        <v>0.41575757575757583</v>
      </c>
      <c r="J35" s="16">
        <v>0.46575757575757581</v>
      </c>
      <c r="K35" s="16">
        <v>1.112248062015504</v>
      </c>
      <c r="L35" s="16">
        <v>0.68181818181818177</v>
      </c>
      <c r="M35" s="16">
        <v>1.1499999999999999</v>
      </c>
      <c r="N35" s="3"/>
      <c r="O35" s="15">
        <v>45287</v>
      </c>
      <c r="P35" s="16">
        <v>0.5</v>
      </c>
      <c r="Q35" s="16">
        <v>0.55000000000000004</v>
      </c>
      <c r="R35" s="16">
        <v>0.85</v>
      </c>
      <c r="S35" s="16"/>
      <c r="T35" s="16">
        <v>1.08</v>
      </c>
      <c r="U35" s="17"/>
      <c r="V35" s="37">
        <v>0.47894736842105262</v>
      </c>
      <c r="W35" s="16">
        <v>0.55000000000000004</v>
      </c>
      <c r="X35" s="16">
        <v>0.83</v>
      </c>
      <c r="Y35" s="16"/>
      <c r="Z35" s="16">
        <v>1.08</v>
      </c>
      <c r="AA35" s="16"/>
    </row>
    <row r="36" spans="1:68" x14ac:dyDescent="0.25">
      <c r="A36" s="15">
        <v>45294</v>
      </c>
      <c r="B36" s="16">
        <v>0.41</v>
      </c>
      <c r="C36" s="16">
        <v>0.48</v>
      </c>
      <c r="D36" s="16">
        <v>0.53</v>
      </c>
      <c r="E36" s="16">
        <v>1.1100000000000001</v>
      </c>
      <c r="F36" s="16">
        <v>1</v>
      </c>
      <c r="G36" s="17">
        <v>1.17</v>
      </c>
      <c r="H36" s="37">
        <v>0.35060606060606059</v>
      </c>
      <c r="I36" s="16">
        <v>0.41070707070707069</v>
      </c>
      <c r="J36" s="16">
        <v>0.46070707070707068</v>
      </c>
      <c r="K36" s="16">
        <v>1.1067895247332691</v>
      </c>
      <c r="L36" s="16">
        <v>0.96363636363636362</v>
      </c>
      <c r="M36" s="16">
        <v>1.17</v>
      </c>
      <c r="N36" s="3"/>
      <c r="O36" s="15">
        <v>45294</v>
      </c>
      <c r="P36" s="16">
        <v>0.5</v>
      </c>
      <c r="Q36" s="16">
        <v>0.55000000000000004</v>
      </c>
      <c r="R36" s="16">
        <v>0.85</v>
      </c>
      <c r="S36" s="16">
        <v>1.33</v>
      </c>
      <c r="T36" s="16"/>
      <c r="U36" s="17"/>
      <c r="V36" s="37">
        <v>0.5</v>
      </c>
      <c r="W36" s="16">
        <v>0.53064516129032258</v>
      </c>
      <c r="X36" s="16">
        <v>0.85</v>
      </c>
      <c r="Y36" s="16">
        <v>1.33</v>
      </c>
      <c r="Z36" s="16"/>
      <c r="AA36" s="16"/>
    </row>
    <row r="37" spans="1:68" x14ac:dyDescent="0.25">
      <c r="A37" s="15">
        <v>45301</v>
      </c>
      <c r="B37" s="16">
        <v>0.4</v>
      </c>
      <c r="C37" s="16">
        <v>0.47</v>
      </c>
      <c r="D37" s="16">
        <v>0.5</v>
      </c>
      <c r="E37" s="16">
        <v>1.1100000000000001</v>
      </c>
      <c r="F37" s="16">
        <v>1.1599999999999999</v>
      </c>
      <c r="G37" s="17"/>
      <c r="H37" s="37">
        <v>0.39512295081967208</v>
      </c>
      <c r="I37" s="16">
        <v>0.46736220472440942</v>
      </c>
      <c r="J37" s="16">
        <v>0.48131944444444452</v>
      </c>
      <c r="K37" s="16">
        <v>1.102395209580838</v>
      </c>
      <c r="L37" s="16">
        <v>1.1499999999999999</v>
      </c>
      <c r="M37" s="16"/>
      <c r="N37" s="3"/>
      <c r="O37" s="15">
        <v>45301</v>
      </c>
      <c r="P37" s="16">
        <v>0.5</v>
      </c>
      <c r="Q37" s="16">
        <v>0.55000000000000004</v>
      </c>
      <c r="R37" s="16">
        <v>0.85</v>
      </c>
      <c r="S37" s="16">
        <v>1.33</v>
      </c>
      <c r="T37" s="16"/>
      <c r="U37" s="17"/>
      <c r="V37" s="37">
        <v>0.48333333333333328</v>
      </c>
      <c r="W37" s="16">
        <v>0.54664948453608242</v>
      </c>
      <c r="X37" s="16">
        <v>0.84173553719008265</v>
      </c>
      <c r="Y37" s="16">
        <v>1.3185606060606061</v>
      </c>
      <c r="Z37" s="16"/>
      <c r="AA37" s="16"/>
    </row>
    <row r="38" spans="1:68" x14ac:dyDescent="0.25">
      <c r="A38" s="15">
        <v>45308</v>
      </c>
      <c r="B38" s="16">
        <v>0.28999999999999998</v>
      </c>
      <c r="C38" s="16">
        <v>0.34</v>
      </c>
      <c r="D38" s="16">
        <v>0.49</v>
      </c>
      <c r="E38" s="16">
        <v>1.1100000000000001</v>
      </c>
      <c r="F38" s="16">
        <v>1.1599999999999999</v>
      </c>
      <c r="G38" s="17">
        <v>1.17</v>
      </c>
      <c r="H38" s="37">
        <v>0.35157205240174672</v>
      </c>
      <c r="I38" s="16">
        <v>0.4285304659498208</v>
      </c>
      <c r="J38" s="16">
        <v>0.4687709497206704</v>
      </c>
      <c r="K38" s="16">
        <v>1.0295421686746991</v>
      </c>
      <c r="L38" s="16">
        <v>1.1533333333333331</v>
      </c>
      <c r="M38" s="16">
        <v>1.17</v>
      </c>
      <c r="N38" s="3"/>
      <c r="O38" s="15">
        <v>45308</v>
      </c>
      <c r="P38" s="16">
        <v>0.5</v>
      </c>
      <c r="Q38" s="16">
        <v>0.55000000000000004</v>
      </c>
      <c r="R38" s="16">
        <v>0.85</v>
      </c>
      <c r="S38" s="16">
        <v>1.28</v>
      </c>
      <c r="T38" s="16"/>
      <c r="U38" s="17"/>
      <c r="V38" s="37">
        <v>0.48652173913043478</v>
      </c>
      <c r="W38" s="16">
        <v>0.52575757575757576</v>
      </c>
      <c r="X38" s="16">
        <v>0.85</v>
      </c>
      <c r="Y38" s="16">
        <v>1.28</v>
      </c>
      <c r="Z38" s="16"/>
      <c r="AA38" s="16"/>
      <c r="AU38" s="161" t="s">
        <v>39</v>
      </c>
      <c r="AV38" s="161"/>
      <c r="AW38" s="161"/>
      <c r="AX38" s="30" t="s">
        <v>35</v>
      </c>
      <c r="AY38" s="45" t="s">
        <v>89</v>
      </c>
      <c r="AZ38" s="53" t="s">
        <v>91</v>
      </c>
      <c r="BA38" s="29" t="s">
        <v>34</v>
      </c>
      <c r="BB38" s="45" t="s">
        <v>90</v>
      </c>
      <c r="BC38" s="53" t="s">
        <v>92</v>
      </c>
      <c r="BF38" t="s">
        <v>74</v>
      </c>
      <c r="BG38" s="161" t="s">
        <v>39</v>
      </c>
      <c r="BH38" s="161"/>
      <c r="BI38" s="161"/>
      <c r="BJ38" s="30" t="s">
        <v>35</v>
      </c>
      <c r="BK38" s="45" t="s">
        <v>94</v>
      </c>
      <c r="BL38" s="71" t="s">
        <v>91</v>
      </c>
      <c r="BM38" s="30" t="s">
        <v>34</v>
      </c>
      <c r="BN38" s="45" t="s">
        <v>95</v>
      </c>
      <c r="BO38" s="72" t="s">
        <v>92</v>
      </c>
    </row>
    <row r="39" spans="1:68" x14ac:dyDescent="0.25">
      <c r="A39" s="15">
        <v>45315</v>
      </c>
      <c r="B39" s="16">
        <v>0.19</v>
      </c>
      <c r="C39" s="16">
        <v>0.33</v>
      </c>
      <c r="D39" s="16">
        <v>0.39</v>
      </c>
      <c r="E39" s="16">
        <v>1.1200000000000001</v>
      </c>
      <c r="F39" s="16">
        <v>1.1499999999999999</v>
      </c>
      <c r="G39" s="17">
        <v>1.18</v>
      </c>
      <c r="H39" s="37">
        <v>0.29166666666666669</v>
      </c>
      <c r="I39" s="16">
        <v>0.376</v>
      </c>
      <c r="J39" s="16">
        <v>0.45</v>
      </c>
      <c r="K39" s="16">
        <v>1.0823257276320519</v>
      </c>
      <c r="L39" s="16">
        <v>1.1407283464566931</v>
      </c>
      <c r="M39" s="16">
        <v>1.179840319361277</v>
      </c>
      <c r="N39" s="3"/>
      <c r="O39" s="15">
        <v>45315</v>
      </c>
      <c r="P39" s="16">
        <v>0.5</v>
      </c>
      <c r="Q39" s="16">
        <v>0.55000000000000004</v>
      </c>
      <c r="R39" s="16">
        <v>0.85</v>
      </c>
      <c r="S39" s="16">
        <v>1.33</v>
      </c>
      <c r="T39" s="16">
        <v>0.68</v>
      </c>
      <c r="U39" s="17">
        <v>1.2</v>
      </c>
      <c r="V39" s="37">
        <v>0.49444444444444452</v>
      </c>
      <c r="W39" s="16">
        <v>0.54130434782608694</v>
      </c>
      <c r="X39" s="16">
        <v>0.8319767441860465</v>
      </c>
      <c r="Y39" s="16">
        <v>1.3286852589641429</v>
      </c>
      <c r="Z39" s="16">
        <v>0.66666666666666663</v>
      </c>
      <c r="AA39" s="16">
        <v>1.2</v>
      </c>
      <c r="AT39" s="29" t="s">
        <v>56</v>
      </c>
      <c r="AU39" s="49" t="s">
        <v>58</v>
      </c>
      <c r="AV39" s="49">
        <v>7</v>
      </c>
      <c r="AW39" s="41">
        <f t="shared" ref="AW39:AW48" si="15">AV39/365</f>
        <v>1.9178082191780823E-2</v>
      </c>
      <c r="AX39" s="5" cm="1">
        <f t="array" ref="AX39:AX43">TRANSPOSE(INDEX(AU8:AY8,AT40,))</f>
        <v>1</v>
      </c>
      <c r="AY39" s="50" cm="1">
        <f t="array" ref="AY39:AY43">TRANSPOSE(INDEX(AU20:AY20,AT40,))</f>
        <v>0.62696608837338108</v>
      </c>
      <c r="AZ39" s="5" cm="1">
        <f t="array" ref="AZ39:AZ43">TRANSPOSE(INDEX(AU32:AY32,AT40,))</f>
        <v>0.52138669282010808</v>
      </c>
      <c r="BA39" s="5" t="e" cm="1">
        <f t="array" ref="BA39:BA44">TRANSPOSE(INDEX(AU2:AZ2,AT40,))</f>
        <v>#N/A</v>
      </c>
      <c r="BB39" s="5" cm="1">
        <f t="array" ref="BB39:BB44">TRANSPOSE(INDEX(AU14:AZ14,AT40,))</f>
        <v>0.26998564049701146</v>
      </c>
      <c r="BC39" s="5" cm="1">
        <f t="array" ref="BC39:BC44">TRANSPOSE(INDEX(AU26:AZ26,AT40,))</f>
        <v>0.41677453856258206</v>
      </c>
      <c r="BG39" s="4" t="s">
        <v>58</v>
      </c>
      <c r="BH39" s="4">
        <v>7</v>
      </c>
      <c r="BI39" s="41">
        <f>BH39/365</f>
        <v>1.9178082191780823E-2</v>
      </c>
      <c r="BJ39" s="5" cm="1">
        <f t="array" ref="BJ39:BJ48">TRANSPOSE(INDEX(BH8:BQ8,AT40,))</f>
        <v>0.84171075837742515</v>
      </c>
      <c r="BK39" s="5" cm="1">
        <f t="array" ref="BK39:BK48">TRANSPOSE(INDEX(BH20:BQ20,AT40,))</f>
        <v>0.42774829180002827</v>
      </c>
      <c r="BL39" s="72" cm="1">
        <f t="array" ref="BL39:BL47">TRANSPOSE(INDEX(BH32:BP34,AT40,))</f>
        <v>0.49730049420359518</v>
      </c>
      <c r="BM39" s="5" t="e" cm="1">
        <f t="array" ref="BM39:BM44">TRANSPOSE(INDEX(BH2:BM2,AT40,))</f>
        <v>#N/A</v>
      </c>
      <c r="BN39" s="5" cm="1">
        <f t="array" ref="BN39:BN44">TRANSPOSE(INDEX(BH14:BM14,AT40,))</f>
        <v>-1.0247451667875097E-7</v>
      </c>
      <c r="BO39" s="72" cm="1">
        <f t="array" ref="BO39:BO44">TRANSPOSE(INDEX(BH26:BM28,AT40,))</f>
        <v>4.2751617939575853E-2</v>
      </c>
    </row>
    <row r="40" spans="1:68" x14ac:dyDescent="0.25">
      <c r="A40" s="15">
        <v>45322</v>
      </c>
      <c r="B40" s="16">
        <v>0.25</v>
      </c>
      <c r="C40" s="16">
        <v>0.33</v>
      </c>
      <c r="D40" s="16">
        <v>0.39</v>
      </c>
      <c r="E40" s="16">
        <v>1.1200000000000001</v>
      </c>
      <c r="F40" s="16">
        <v>1.1200000000000001</v>
      </c>
      <c r="G40" s="17"/>
      <c r="H40" s="37">
        <v>0.24888888888888891</v>
      </c>
      <c r="I40" s="16">
        <v>0.3338888888888889</v>
      </c>
      <c r="J40" s="16">
        <v>0.42307692307692307</v>
      </c>
      <c r="K40" s="16">
        <v>1.113827160493827</v>
      </c>
      <c r="L40" s="16">
        <v>1.1200000000000001</v>
      </c>
      <c r="M40" s="16"/>
      <c r="N40" s="3"/>
      <c r="O40" s="15">
        <v>45322</v>
      </c>
      <c r="P40" s="16">
        <v>0.5</v>
      </c>
      <c r="Q40" s="16">
        <v>0.55000000000000004</v>
      </c>
      <c r="R40" s="16">
        <v>0.85</v>
      </c>
      <c r="S40" s="16">
        <v>1.33</v>
      </c>
      <c r="T40" s="16"/>
      <c r="U40" s="17"/>
      <c r="V40" s="37">
        <v>0.49</v>
      </c>
      <c r="W40" s="16">
        <v>0.54524714828897336</v>
      </c>
      <c r="X40" s="16">
        <v>0.83333333333333337</v>
      </c>
      <c r="Y40" s="16">
        <v>1.33</v>
      </c>
      <c r="Z40" s="16"/>
      <c r="AA40" s="16"/>
      <c r="AT40" s="162">
        <v>1</v>
      </c>
      <c r="AU40" s="4" t="s">
        <v>59</v>
      </c>
      <c r="AV40" s="4">
        <v>14</v>
      </c>
      <c r="AW40" s="41">
        <f t="shared" si="15"/>
        <v>3.8356164383561646E-2</v>
      </c>
      <c r="AX40" s="5" t="e">
        <v>#N/A</v>
      </c>
      <c r="AY40" s="50">
        <v>0.68326929344033827</v>
      </c>
      <c r="AZ40" s="5">
        <v>0.585859693058144</v>
      </c>
      <c r="BA40" s="5" t="e">
        <v>#N/A</v>
      </c>
      <c r="BB40" s="5">
        <v>0.32148937613542683</v>
      </c>
      <c r="BC40" s="5">
        <v>0.4467455515106023</v>
      </c>
      <c r="BG40" s="4" t="s">
        <v>59</v>
      </c>
      <c r="BH40" s="4">
        <v>14</v>
      </c>
      <c r="BI40" s="41">
        <f t="shared" ref="BI40:BI48" si="16">BH40/365</f>
        <v>3.8356164383561646E-2</v>
      </c>
      <c r="BJ40" s="5" t="e">
        <v>#N/A</v>
      </c>
      <c r="BK40" s="5">
        <v>0.49643372574829847</v>
      </c>
      <c r="BL40" s="72">
        <v>0.55962188644917821</v>
      </c>
      <c r="BM40" s="5" t="e">
        <v>#N/A</v>
      </c>
      <c r="BN40" s="5">
        <v>2.32204882584311E-2</v>
      </c>
      <c r="BO40" s="72">
        <v>8.4601540251454208E-2</v>
      </c>
    </row>
    <row r="41" spans="1:68" x14ac:dyDescent="0.25">
      <c r="A41" s="15">
        <v>45329</v>
      </c>
      <c r="B41" s="16">
        <v>0.2</v>
      </c>
      <c r="C41" s="16">
        <v>0.3</v>
      </c>
      <c r="D41" s="16">
        <v>0.39</v>
      </c>
      <c r="E41" s="16">
        <v>1.1200000000000001</v>
      </c>
      <c r="F41" s="16">
        <v>1.1499999999999999</v>
      </c>
      <c r="G41" s="17">
        <v>1.18</v>
      </c>
      <c r="H41" s="37">
        <v>0.2287096774193548</v>
      </c>
      <c r="I41" s="16">
        <v>0.31532751091703048</v>
      </c>
      <c r="J41" s="16">
        <v>0.44466666666666671</v>
      </c>
      <c r="K41" s="16">
        <v>1.117777777777778</v>
      </c>
      <c r="L41" s="16">
        <v>1.1499999999999999</v>
      </c>
      <c r="M41" s="16">
        <v>1.18</v>
      </c>
      <c r="N41" s="3"/>
      <c r="O41" s="15">
        <v>45329</v>
      </c>
      <c r="P41" s="16">
        <v>0.5</v>
      </c>
      <c r="Q41" s="16">
        <v>0.55000000000000004</v>
      </c>
      <c r="R41" s="16">
        <v>0.85</v>
      </c>
      <c r="S41" s="16">
        <v>1.33</v>
      </c>
      <c r="T41" s="16"/>
      <c r="U41" s="17"/>
      <c r="V41" s="37">
        <v>0.48530997304582207</v>
      </c>
      <c r="W41" s="16">
        <v>0.54436860068259385</v>
      </c>
      <c r="X41" s="16">
        <v>0.83750000000000002</v>
      </c>
      <c r="Y41" s="16">
        <v>1.33</v>
      </c>
      <c r="Z41" s="16"/>
      <c r="AA41" s="16"/>
      <c r="AT41" s="162"/>
      <c r="AU41" s="4" t="s">
        <v>60</v>
      </c>
      <c r="AV41" s="4">
        <v>28</v>
      </c>
      <c r="AW41" s="41">
        <f t="shared" si="15"/>
        <v>7.6712328767123292E-2</v>
      </c>
      <c r="AX41" s="5" t="e">
        <v>#N/A</v>
      </c>
      <c r="AY41" s="50">
        <v>0.79411692582853755</v>
      </c>
      <c r="AZ41" s="5">
        <v>0.71268132453645983</v>
      </c>
      <c r="BA41" s="5" t="e">
        <v>#N/A</v>
      </c>
      <c r="BB41" s="5">
        <v>0.41625035792999071</v>
      </c>
      <c r="BC41" s="5">
        <v>0.5045770005629574</v>
      </c>
      <c r="BG41" s="4" t="s">
        <v>60</v>
      </c>
      <c r="BH41" s="4">
        <v>28</v>
      </c>
      <c r="BI41" s="41">
        <f t="shared" si="16"/>
        <v>7.6712328767123292E-2</v>
      </c>
      <c r="BJ41" s="5" t="e">
        <v>#N/A</v>
      </c>
      <c r="BK41" s="5">
        <v>0.63087863390661125</v>
      </c>
      <c r="BL41" s="72">
        <v>0.68224326123125734</v>
      </c>
      <c r="BM41" s="5" t="e">
        <v>#N/A</v>
      </c>
      <c r="BN41" s="5">
        <v>6.9516642864362307E-2</v>
      </c>
      <c r="BO41" s="72">
        <v>0.16559629799211861</v>
      </c>
    </row>
    <row r="42" spans="1:68" x14ac:dyDescent="0.25">
      <c r="A42" s="15">
        <v>45336</v>
      </c>
      <c r="B42" s="16">
        <v>0.23</v>
      </c>
      <c r="C42" s="16">
        <v>0.3</v>
      </c>
      <c r="D42" s="16">
        <v>0.39</v>
      </c>
      <c r="E42" s="16">
        <v>1.1200000000000001</v>
      </c>
      <c r="F42" s="16">
        <v>1.1599999999999999</v>
      </c>
      <c r="G42" s="17">
        <v>1.18</v>
      </c>
      <c r="H42" s="37">
        <v>0.3</v>
      </c>
      <c r="I42" s="16">
        <v>0.31230769230769229</v>
      </c>
      <c r="J42" s="16">
        <v>0.42307692307692307</v>
      </c>
      <c r="K42" s="16">
        <v>0.98673921295710487</v>
      </c>
      <c r="L42" s="16">
        <v>1.1599999999999999</v>
      </c>
      <c r="M42" s="16">
        <v>1.1746394984326021</v>
      </c>
      <c r="N42" s="3"/>
      <c r="O42" s="15">
        <v>45336</v>
      </c>
      <c r="P42" s="16">
        <v>0.5</v>
      </c>
      <c r="Q42" s="16">
        <v>0.55000000000000004</v>
      </c>
      <c r="R42" s="16">
        <v>0.85</v>
      </c>
      <c r="S42" s="16">
        <v>1.33</v>
      </c>
      <c r="T42" s="16">
        <v>0.8</v>
      </c>
      <c r="U42" s="17"/>
      <c r="V42" s="37">
        <v>0.49426229508196717</v>
      </c>
      <c r="W42" s="16">
        <v>0.54285714285714282</v>
      </c>
      <c r="X42" s="16">
        <v>0.84411764705882353</v>
      </c>
      <c r="Y42" s="16">
        <v>1.208995137763371</v>
      </c>
      <c r="Z42" s="16">
        <v>0.8</v>
      </c>
      <c r="AA42" s="16"/>
      <c r="AT42" s="29" t="s">
        <v>0</v>
      </c>
      <c r="AU42" s="4" t="s">
        <v>61</v>
      </c>
      <c r="AV42" s="4">
        <v>91</v>
      </c>
      <c r="AW42" s="41">
        <f t="shared" si="15"/>
        <v>0.24931506849315069</v>
      </c>
      <c r="AX42" s="5">
        <v>1.125</v>
      </c>
      <c r="AY42" s="50">
        <v>1.2650539680723683</v>
      </c>
      <c r="AZ42" s="5">
        <v>1.24915366077472</v>
      </c>
      <c r="BA42" s="5">
        <v>0.47249999999999998</v>
      </c>
      <c r="BB42" s="5">
        <v>0.73001111073214298</v>
      </c>
      <c r="BC42" s="5">
        <v>0.72999400337774478</v>
      </c>
      <c r="BG42" s="4" t="s">
        <v>61</v>
      </c>
      <c r="BH42" s="4">
        <v>91</v>
      </c>
      <c r="BI42" s="41">
        <f t="shared" si="16"/>
        <v>0.24931506849315069</v>
      </c>
      <c r="BJ42" s="5">
        <v>0.87627578718783916</v>
      </c>
      <c r="BK42" s="5">
        <v>1.1900906072785482</v>
      </c>
      <c r="BL42" s="72">
        <v>1.2014730477156534</v>
      </c>
      <c r="BM42" s="5">
        <v>0.14969729351549219</v>
      </c>
      <c r="BN42" s="5">
        <v>0.27541306654565156</v>
      </c>
      <c r="BO42" s="72">
        <v>0.48543877425408199</v>
      </c>
    </row>
    <row r="43" spans="1:68" x14ac:dyDescent="0.25">
      <c r="A43" s="15">
        <v>45343</v>
      </c>
      <c r="B43" s="16">
        <v>0.2</v>
      </c>
      <c r="C43" s="16">
        <v>0.22</v>
      </c>
      <c r="D43" s="16">
        <v>0.25</v>
      </c>
      <c r="E43" s="16">
        <v>1.1200000000000001</v>
      </c>
      <c r="F43" s="16">
        <v>1</v>
      </c>
      <c r="G43" s="17"/>
      <c r="H43" s="37">
        <v>0.23257028112449801</v>
      </c>
      <c r="I43" s="16">
        <v>0.29441767068273089</v>
      </c>
      <c r="J43" s="16">
        <v>0.375</v>
      </c>
      <c r="K43" s="16">
        <v>0.86773318872017358</v>
      </c>
      <c r="L43" s="16">
        <v>1</v>
      </c>
      <c r="M43" s="16"/>
      <c r="N43" s="3"/>
      <c r="O43" s="15">
        <v>45343</v>
      </c>
      <c r="P43" s="16">
        <v>0.5</v>
      </c>
      <c r="Q43" s="16">
        <v>0.55000000000000004</v>
      </c>
      <c r="R43" s="16">
        <v>0.85</v>
      </c>
      <c r="S43" s="16">
        <v>1.33</v>
      </c>
      <c r="T43" s="16"/>
      <c r="U43" s="17"/>
      <c r="V43" s="37">
        <v>0.49264705882352938</v>
      </c>
      <c r="W43" s="16">
        <v>0.54523809523809519</v>
      </c>
      <c r="X43" s="16">
        <v>0.84166666666666667</v>
      </c>
      <c r="Y43" s="16">
        <v>1.2867270710059171</v>
      </c>
      <c r="Z43" s="16"/>
      <c r="AA43" s="16"/>
      <c r="AT43" s="2" t="str" cm="1">
        <f t="array" ref="AT43">INDEX(AT2:AT5,AT40,)</f>
        <v>1 Month</v>
      </c>
      <c r="AU43" s="4" t="s">
        <v>62</v>
      </c>
      <c r="AV43" s="4">
        <v>182</v>
      </c>
      <c r="AW43" s="41">
        <f t="shared" si="15"/>
        <v>0.49863013698630138</v>
      </c>
      <c r="AX43" s="5">
        <v>1.075</v>
      </c>
      <c r="AY43" s="50">
        <v>1.8709689264030036</v>
      </c>
      <c r="AZ43" s="5">
        <v>1.929964610648891</v>
      </c>
      <c r="BA43" s="5">
        <v>0.94750000000000001</v>
      </c>
      <c r="BB43" s="5">
        <v>0.95999687137845591</v>
      </c>
      <c r="BC43" s="5">
        <v>0.95499217789453894</v>
      </c>
      <c r="BG43" s="4" t="s">
        <v>62</v>
      </c>
      <c r="BH43" s="4">
        <v>182</v>
      </c>
      <c r="BI43" s="41">
        <f t="shared" si="16"/>
        <v>0.49863013698630138</v>
      </c>
      <c r="BJ43" s="5">
        <v>1.2902380952380952</v>
      </c>
      <c r="BK43" s="5">
        <v>1.8789883436478583</v>
      </c>
      <c r="BL43" s="72">
        <v>1.8619372201564448</v>
      </c>
      <c r="BM43" s="5">
        <v>0.62588893323960726</v>
      </c>
      <c r="BN43" s="5">
        <v>0.56588543800380608</v>
      </c>
      <c r="BO43" s="72">
        <v>0.8184909874272841</v>
      </c>
    </row>
    <row r="44" spans="1:68" x14ac:dyDescent="0.25">
      <c r="A44" s="15">
        <v>45350</v>
      </c>
      <c r="B44" s="16">
        <v>0.2</v>
      </c>
      <c r="C44" s="16">
        <v>0.26</v>
      </c>
      <c r="D44" s="16">
        <v>0.28000000000000003</v>
      </c>
      <c r="E44" s="16">
        <v>1.1200000000000001</v>
      </c>
      <c r="F44" s="16"/>
      <c r="G44" s="17">
        <v>1.18</v>
      </c>
      <c r="H44" s="37">
        <v>0.2116666666666667</v>
      </c>
      <c r="I44" s="16">
        <v>0.28444444444444439</v>
      </c>
      <c r="J44" s="16">
        <v>0.35888888888888892</v>
      </c>
      <c r="K44" s="16">
        <v>1.0316363636363639</v>
      </c>
      <c r="L44" s="16"/>
      <c r="M44" s="16">
        <v>1.175</v>
      </c>
      <c r="N44" s="3"/>
      <c r="O44" s="15">
        <v>45350</v>
      </c>
      <c r="P44" s="16">
        <v>0.5</v>
      </c>
      <c r="Q44" s="16">
        <v>0.55000000000000004</v>
      </c>
      <c r="R44" s="16">
        <v>0.85</v>
      </c>
      <c r="S44" s="16">
        <v>1.33</v>
      </c>
      <c r="T44" s="16"/>
      <c r="U44" s="17">
        <v>1</v>
      </c>
      <c r="V44" s="37">
        <v>0.4903030303030303</v>
      </c>
      <c r="W44" s="16">
        <v>0.54218181818181821</v>
      </c>
      <c r="X44" s="16">
        <v>0.85</v>
      </c>
      <c r="Y44" s="16">
        <v>1.2640206185567009</v>
      </c>
      <c r="Z44" s="16"/>
      <c r="AA44" s="16">
        <v>1</v>
      </c>
      <c r="AT44" s="2" t="str" cm="1">
        <f t="array" ref="AT44">INDEX(AT2:AT5,AT40,)</f>
        <v>1 Month</v>
      </c>
      <c r="AU44" s="4" t="s">
        <v>63</v>
      </c>
      <c r="AV44" s="4">
        <v>365</v>
      </c>
      <c r="AW44" s="2">
        <f t="shared" si="15"/>
        <v>1</v>
      </c>
      <c r="AX44" s="5" cm="1">
        <f t="array" ref="AX44:AX47">TRANSPOSE(INDEX(BA8:BD8,AT40,))</f>
        <v>3.5</v>
      </c>
      <c r="AY44" s="50" cm="1">
        <f t="array" ref="AY44:AY47">TRANSPOSE(INDEX(BA20:BD20,AT40,))</f>
        <v>2.8629232366504382</v>
      </c>
      <c r="AZ44" s="5" cm="1">
        <f t="array" ref="AZ44:AZ47">TRANSPOSE(INDEX(BA32:BD32,AT40,))</f>
        <v>2.9966999999999997</v>
      </c>
      <c r="BA44" s="5">
        <v>1.0350000000000001</v>
      </c>
      <c r="BB44" s="5">
        <v>1.0499900746428326</v>
      </c>
      <c r="BC44" s="5">
        <v>1.0483010403452804</v>
      </c>
      <c r="BG44" s="4" t="s">
        <v>63</v>
      </c>
      <c r="BH44" s="4">
        <v>365</v>
      </c>
      <c r="BI44" s="73">
        <f t="shared" si="16"/>
        <v>1</v>
      </c>
      <c r="BJ44" s="5">
        <v>3.4375</v>
      </c>
      <c r="BK44" s="5">
        <v>2.918507129402899</v>
      </c>
      <c r="BL44" s="72">
        <v>2.9023999999999996</v>
      </c>
      <c r="BM44" s="5" t="e">
        <v>#N/A</v>
      </c>
      <c r="BN44" s="5">
        <v>1.122972439067039</v>
      </c>
      <c r="BO44" s="72">
        <v>1.0274357305310562</v>
      </c>
    </row>
    <row r="45" spans="1:68" x14ac:dyDescent="0.25">
      <c r="A45" s="15">
        <v>45357</v>
      </c>
      <c r="B45" s="16">
        <v>0.2</v>
      </c>
      <c r="C45" s="16">
        <v>0.25</v>
      </c>
      <c r="D45" s="16">
        <v>0.28000000000000003</v>
      </c>
      <c r="E45" s="16">
        <v>1.1200000000000001</v>
      </c>
      <c r="F45" s="16"/>
      <c r="G45" s="17">
        <v>1.18</v>
      </c>
      <c r="H45" s="37">
        <v>0.21249999999999999</v>
      </c>
      <c r="I45" s="16">
        <v>0.26333333333333331</v>
      </c>
      <c r="J45" s="16">
        <v>0.3125</v>
      </c>
      <c r="K45" s="16">
        <v>1.1200000000000001</v>
      </c>
      <c r="L45" s="16"/>
      <c r="M45" s="16">
        <v>1.18</v>
      </c>
      <c r="N45" s="3"/>
      <c r="O45" s="15">
        <v>45357</v>
      </c>
      <c r="P45" s="16">
        <v>0.5</v>
      </c>
      <c r="Q45" s="16">
        <v>0.55000000000000004</v>
      </c>
      <c r="R45" s="16">
        <v>0.85</v>
      </c>
      <c r="S45" s="16">
        <v>1.3</v>
      </c>
      <c r="T45" s="16"/>
      <c r="U45" s="17"/>
      <c r="V45" s="37">
        <v>0.4945859872611465</v>
      </c>
      <c r="W45" s="16">
        <v>0.54137931034482767</v>
      </c>
      <c r="X45" s="16">
        <v>0.81428571428571428</v>
      </c>
      <c r="Y45" s="16">
        <v>1.3</v>
      </c>
      <c r="Z45" s="16"/>
      <c r="AA45" s="16"/>
      <c r="AT45" s="29" t="s">
        <v>57</v>
      </c>
      <c r="AU45" s="4" t="s">
        <v>64</v>
      </c>
      <c r="AV45" s="4">
        <v>730</v>
      </c>
      <c r="AW45" s="2">
        <f t="shared" si="15"/>
        <v>2</v>
      </c>
      <c r="AX45" s="5">
        <v>4.25</v>
      </c>
      <c r="AY45" s="50">
        <v>4.1665205795258782</v>
      </c>
      <c r="AZ45" s="5">
        <v>4.1776</v>
      </c>
      <c r="BA45" s="2"/>
      <c r="BB45" s="2"/>
      <c r="BC45" s="2"/>
      <c r="BG45" s="4" t="s">
        <v>64</v>
      </c>
      <c r="BH45" s="4">
        <v>730</v>
      </c>
      <c r="BI45" s="73">
        <f t="shared" si="16"/>
        <v>2</v>
      </c>
      <c r="BJ45" s="5">
        <v>4.2730769230769203</v>
      </c>
      <c r="BK45" s="5">
        <v>4.1246151307221073</v>
      </c>
      <c r="BL45" s="72">
        <v>4.0766999999999998</v>
      </c>
      <c r="BM45" s="2"/>
      <c r="BN45" s="2"/>
      <c r="BO45" s="71"/>
    </row>
    <row r="46" spans="1:68" x14ac:dyDescent="0.25">
      <c r="A46" s="15">
        <v>45364</v>
      </c>
      <c r="B46" s="16">
        <v>0.2</v>
      </c>
      <c r="C46" s="16">
        <v>0.25</v>
      </c>
      <c r="D46" s="16">
        <v>0.28000000000000003</v>
      </c>
      <c r="E46" s="16">
        <v>1.1200000000000001</v>
      </c>
      <c r="F46" s="16"/>
      <c r="G46" s="17">
        <v>1.18</v>
      </c>
      <c r="H46" s="37">
        <v>0.2434782608695652</v>
      </c>
      <c r="I46" s="16">
        <v>0.30041666666666672</v>
      </c>
      <c r="J46" s="16">
        <v>0.39750000000000002</v>
      </c>
      <c r="K46" s="16">
        <v>1.02709939148073</v>
      </c>
      <c r="L46" s="16"/>
      <c r="M46" s="16">
        <v>1.153846153846154</v>
      </c>
      <c r="N46" s="3"/>
      <c r="O46" s="15">
        <v>45364</v>
      </c>
      <c r="P46" s="16">
        <v>0.5</v>
      </c>
      <c r="Q46" s="16">
        <v>0.55000000000000004</v>
      </c>
      <c r="R46" s="16"/>
      <c r="S46" s="16">
        <v>1.32</v>
      </c>
      <c r="T46" s="16"/>
      <c r="U46" s="17">
        <v>1</v>
      </c>
      <c r="V46" s="37">
        <v>0.48736263736263741</v>
      </c>
      <c r="W46" s="16">
        <v>0.5374396135265701</v>
      </c>
      <c r="X46" s="16"/>
      <c r="Y46" s="16">
        <v>1.084418604651163</v>
      </c>
      <c r="Z46" s="16"/>
      <c r="AA46" s="16">
        <v>1</v>
      </c>
      <c r="AT46" s="2" t="str">
        <f>AX38&amp;"-"&amp;TEXT(AT43,"DD/MM/YY")</f>
        <v>KHR-1 Month</v>
      </c>
      <c r="AU46" s="4" t="s">
        <v>65</v>
      </c>
      <c r="AV46" s="4">
        <v>1095</v>
      </c>
      <c r="AW46" s="2">
        <f t="shared" si="15"/>
        <v>3</v>
      </c>
      <c r="AX46" s="5">
        <v>4</v>
      </c>
      <c r="AY46" s="50">
        <v>4.8995837490406533</v>
      </c>
      <c r="AZ46" s="5">
        <v>4.5911</v>
      </c>
      <c r="BA46" s="2"/>
      <c r="BB46" s="2"/>
      <c r="BC46" s="2"/>
      <c r="BG46" s="4" t="s">
        <v>65</v>
      </c>
      <c r="BH46" s="4">
        <v>1095</v>
      </c>
      <c r="BI46" s="73">
        <f t="shared" si="16"/>
        <v>3</v>
      </c>
      <c r="BJ46" s="5">
        <v>4.5889195402298846</v>
      </c>
      <c r="BK46" s="5">
        <v>4.7797926471420782</v>
      </c>
      <c r="BL46" s="72">
        <v>4.5206</v>
      </c>
      <c r="BM46" s="2"/>
      <c r="BN46" s="2"/>
      <c r="BO46" s="71"/>
    </row>
    <row r="47" spans="1:68" x14ac:dyDescent="0.25">
      <c r="A47" s="15">
        <v>45371</v>
      </c>
      <c r="B47" s="16">
        <v>0.2</v>
      </c>
      <c r="C47" s="16">
        <v>0.25</v>
      </c>
      <c r="D47" s="16">
        <v>0.28000000000000003</v>
      </c>
      <c r="E47" s="16">
        <v>1.1200000000000001</v>
      </c>
      <c r="F47" s="16"/>
      <c r="G47" s="17">
        <v>1.1499999999999999</v>
      </c>
      <c r="H47" s="37">
        <v>0.2</v>
      </c>
      <c r="I47" s="16">
        <v>0.27666666666666673</v>
      </c>
      <c r="J47" s="16">
        <v>0.34375</v>
      </c>
      <c r="K47" s="16">
        <v>1.119966722129784</v>
      </c>
      <c r="L47" s="16"/>
      <c r="M47" s="16">
        <v>1.1499999999999999</v>
      </c>
      <c r="N47" s="3"/>
      <c r="O47" s="15">
        <v>45371</v>
      </c>
      <c r="P47" s="16">
        <v>0.5</v>
      </c>
      <c r="Q47" s="16">
        <v>0.55000000000000004</v>
      </c>
      <c r="R47" s="16">
        <v>0.8</v>
      </c>
      <c r="S47" s="16">
        <v>1.3</v>
      </c>
      <c r="T47" s="16"/>
      <c r="U47" s="17"/>
      <c r="V47" s="37">
        <v>0.5</v>
      </c>
      <c r="W47" s="16">
        <v>0.55000000000000004</v>
      </c>
      <c r="X47" s="16">
        <v>0.8</v>
      </c>
      <c r="Y47" s="16">
        <v>1.3</v>
      </c>
      <c r="Z47" s="16"/>
      <c r="AA47" s="16"/>
      <c r="AT47" s="2" t="str">
        <f>BA38&amp;"-"&amp;TEXT(AT44,"DD/MM/YY")</f>
        <v>USD-1 Month</v>
      </c>
      <c r="AU47" s="4" t="s">
        <v>66</v>
      </c>
      <c r="AV47" s="4">
        <v>1825</v>
      </c>
      <c r="AW47" s="2">
        <f t="shared" si="15"/>
        <v>5</v>
      </c>
      <c r="AX47" s="5">
        <v>5.5</v>
      </c>
      <c r="AY47" s="50">
        <v>5.2974148373285983</v>
      </c>
      <c r="AZ47" s="5">
        <v>5.4846999999999992</v>
      </c>
      <c r="BA47" s="2"/>
      <c r="BB47" s="2"/>
      <c r="BC47" s="2"/>
      <c r="BG47" s="4" t="s">
        <v>66</v>
      </c>
      <c r="BH47" s="4">
        <v>1825</v>
      </c>
      <c r="BI47" s="73">
        <f t="shared" si="16"/>
        <v>5</v>
      </c>
      <c r="BJ47" s="2">
        <v>5.25</v>
      </c>
      <c r="BK47" s="5">
        <v>5.3103039486989694</v>
      </c>
      <c r="BL47" s="72">
        <v>5.4707999999999988</v>
      </c>
      <c r="BM47" s="2"/>
      <c r="BN47" s="2"/>
      <c r="BO47" s="71"/>
    </row>
    <row r="48" spans="1:68" x14ac:dyDescent="0.25">
      <c r="A48" s="15">
        <v>45378</v>
      </c>
      <c r="B48" s="16">
        <v>0.2</v>
      </c>
      <c r="C48" s="16">
        <v>0.25</v>
      </c>
      <c r="D48" s="16">
        <v>0.28000000000000003</v>
      </c>
      <c r="E48" s="16">
        <v>1.1200000000000001</v>
      </c>
      <c r="F48" s="16"/>
      <c r="G48" s="17">
        <v>1.17</v>
      </c>
      <c r="H48" s="37">
        <v>0.20947368421052631</v>
      </c>
      <c r="I48" s="16">
        <v>0.27777777777777779</v>
      </c>
      <c r="J48" s="16">
        <v>0.33076923076923082</v>
      </c>
      <c r="K48" s="16">
        <v>0.99076923076923074</v>
      </c>
      <c r="L48" s="16"/>
      <c r="M48" s="16">
        <v>1.17</v>
      </c>
      <c r="N48" s="3"/>
      <c r="O48" s="15">
        <v>45378</v>
      </c>
      <c r="P48" s="16">
        <v>0.5</v>
      </c>
      <c r="Q48" s="16">
        <v>0.55000000000000004</v>
      </c>
      <c r="R48" s="16">
        <v>0.75</v>
      </c>
      <c r="S48" s="16"/>
      <c r="T48" s="16"/>
      <c r="U48" s="17"/>
      <c r="V48" s="37">
        <v>0.49854368932038828</v>
      </c>
      <c r="W48" s="16">
        <v>0.54716981132075482</v>
      </c>
      <c r="X48" s="16">
        <v>0.75</v>
      </c>
      <c r="Y48" s="16"/>
      <c r="Z48" s="16"/>
      <c r="AA48" s="16"/>
      <c r="AU48" s="4" t="s">
        <v>134</v>
      </c>
      <c r="AV48" s="4">
        <v>3650</v>
      </c>
      <c r="AW48" s="73">
        <f t="shared" si="15"/>
        <v>10</v>
      </c>
      <c r="BG48" s="4" t="s">
        <v>134</v>
      </c>
      <c r="BH48" s="4">
        <v>3650</v>
      </c>
      <c r="BI48" s="73">
        <f t="shared" si="16"/>
        <v>10</v>
      </c>
      <c r="BJ48" s="5">
        <v>6</v>
      </c>
      <c r="BK48" s="5">
        <v>5.9276596352423851</v>
      </c>
      <c r="BL48" s="2"/>
      <c r="BM48" s="2"/>
      <c r="BN48" s="2"/>
      <c r="BO48" s="2"/>
    </row>
    <row r="49" spans="1:63" x14ac:dyDescent="0.25">
      <c r="A49" s="15">
        <v>45385</v>
      </c>
      <c r="B49" s="16">
        <v>0.2</v>
      </c>
      <c r="C49" s="16">
        <v>0.25</v>
      </c>
      <c r="D49" s="16">
        <v>0.3</v>
      </c>
      <c r="E49" s="16">
        <v>1.1200000000000001</v>
      </c>
      <c r="F49" s="16">
        <v>1.1499999999999999</v>
      </c>
      <c r="G49" s="17">
        <v>1.18</v>
      </c>
      <c r="H49" s="37">
        <v>0.2131578947368421</v>
      </c>
      <c r="I49" s="16">
        <v>0.26571428571428568</v>
      </c>
      <c r="J49" s="16">
        <v>0.32400000000000001</v>
      </c>
      <c r="K49" s="16">
        <v>1.03577570093458</v>
      </c>
      <c r="L49" s="16">
        <v>1.1269230769230769</v>
      </c>
      <c r="M49" s="16">
        <v>1.1402946593001839</v>
      </c>
      <c r="N49" s="3"/>
      <c r="O49" s="15">
        <v>45385</v>
      </c>
      <c r="P49" s="16">
        <v>0.5</v>
      </c>
      <c r="Q49" s="16"/>
      <c r="R49" s="16"/>
      <c r="S49" s="16">
        <v>1.1000000000000001</v>
      </c>
      <c r="T49" s="16">
        <v>1.3</v>
      </c>
      <c r="U49" s="17">
        <v>1.4</v>
      </c>
      <c r="V49" s="37">
        <v>0.49716981132075472</v>
      </c>
      <c r="W49" s="16"/>
      <c r="X49" s="16"/>
      <c r="Y49" s="16">
        <v>1.1000000000000001</v>
      </c>
      <c r="Z49" s="16">
        <v>1.3</v>
      </c>
      <c r="AA49" s="16">
        <v>1.2333333333333329</v>
      </c>
    </row>
    <row r="50" spans="1:63" ht="15.75" customHeight="1" x14ac:dyDescent="0.25">
      <c r="A50" s="15">
        <v>45392</v>
      </c>
      <c r="B50" s="16">
        <v>0.2</v>
      </c>
      <c r="C50" s="16">
        <v>0.27</v>
      </c>
      <c r="D50" s="16">
        <v>0.3</v>
      </c>
      <c r="E50" s="16">
        <v>1.1200000000000001</v>
      </c>
      <c r="F50" s="16">
        <v>1</v>
      </c>
      <c r="G50" s="17">
        <v>1.18</v>
      </c>
      <c r="H50" s="37">
        <v>0.2012121212121212</v>
      </c>
      <c r="I50" s="16">
        <v>0.24959999999999999</v>
      </c>
      <c r="J50" s="16">
        <v>0.29880000000000001</v>
      </c>
      <c r="K50" s="16">
        <v>1.1123149720941521</v>
      </c>
      <c r="L50" s="16">
        <v>1</v>
      </c>
      <c r="M50" s="16">
        <v>1.18</v>
      </c>
      <c r="N50" s="3"/>
      <c r="O50" s="15">
        <v>45392</v>
      </c>
      <c r="P50" s="16">
        <v>0.5</v>
      </c>
      <c r="Q50" s="16"/>
      <c r="R50" s="16"/>
      <c r="S50" s="16">
        <v>1.3</v>
      </c>
      <c r="T50" s="16">
        <v>1.1000000000000001</v>
      </c>
      <c r="U50" s="17"/>
      <c r="V50" s="37">
        <v>0.5</v>
      </c>
      <c r="W50" s="16"/>
      <c r="X50" s="16"/>
      <c r="Y50" s="16">
        <v>1.275953079178886</v>
      </c>
      <c r="Z50" s="16">
        <v>1.1000000000000001</v>
      </c>
      <c r="AA50" s="16"/>
      <c r="BK50" s="54"/>
    </row>
    <row r="51" spans="1:63" x14ac:dyDescent="0.25">
      <c r="A51" s="15">
        <v>45399</v>
      </c>
      <c r="B51" s="16">
        <v>0.2</v>
      </c>
      <c r="C51" s="16">
        <v>0.27</v>
      </c>
      <c r="D51" s="16">
        <v>0.33</v>
      </c>
      <c r="E51" s="16">
        <v>1.1200000000000001</v>
      </c>
      <c r="F51" s="16"/>
      <c r="G51" s="17">
        <v>1.18</v>
      </c>
      <c r="H51" s="37">
        <v>0.2</v>
      </c>
      <c r="I51" s="16">
        <v>0.26666666666666672</v>
      </c>
      <c r="J51" s="16">
        <v>0.33</v>
      </c>
      <c r="K51" s="16">
        <v>1.1200000000000001</v>
      </c>
      <c r="L51" s="16"/>
      <c r="M51" s="16">
        <v>1.18</v>
      </c>
      <c r="N51" s="3"/>
      <c r="O51" s="15">
        <v>45399</v>
      </c>
      <c r="P51" s="16">
        <v>0.5</v>
      </c>
      <c r="Q51" s="16"/>
      <c r="R51" s="16">
        <v>0.85</v>
      </c>
      <c r="S51" s="16">
        <v>1.33</v>
      </c>
      <c r="T51" s="16"/>
      <c r="U51" s="17"/>
      <c r="V51" s="37">
        <v>0.49090909090909091</v>
      </c>
      <c r="W51" s="16"/>
      <c r="X51" s="16">
        <v>0.85</v>
      </c>
      <c r="Y51" s="16">
        <v>1.33</v>
      </c>
      <c r="Z51" s="16"/>
      <c r="AA51" s="16"/>
    </row>
    <row r="52" spans="1:63" x14ac:dyDescent="0.25">
      <c r="A52" s="15">
        <v>45406</v>
      </c>
      <c r="B52" s="16">
        <v>0.2</v>
      </c>
      <c r="C52" s="16">
        <v>0.25</v>
      </c>
      <c r="D52" s="16">
        <v>0.27</v>
      </c>
      <c r="E52" s="16">
        <v>1.1200000000000001</v>
      </c>
      <c r="F52" s="16">
        <v>1.1599999999999999</v>
      </c>
      <c r="G52" s="17">
        <v>1.18</v>
      </c>
      <c r="H52" s="37">
        <v>0.26709677419354838</v>
      </c>
      <c r="I52" s="16">
        <v>0.31219512195121951</v>
      </c>
      <c r="J52" s="16">
        <v>0.29518518518518522</v>
      </c>
      <c r="K52" s="16">
        <v>1.053869560760119</v>
      </c>
      <c r="L52" s="16">
        <v>1.155</v>
      </c>
      <c r="M52" s="16">
        <v>1.18</v>
      </c>
      <c r="N52" s="3"/>
      <c r="O52" s="15">
        <v>45406</v>
      </c>
      <c r="P52" s="16">
        <v>0.5</v>
      </c>
      <c r="Q52" s="16"/>
      <c r="R52" s="16">
        <v>0.85</v>
      </c>
      <c r="S52" s="16">
        <v>1.33</v>
      </c>
      <c r="T52" s="16"/>
      <c r="U52" s="17"/>
      <c r="V52" s="37">
        <v>0.49627906976744179</v>
      </c>
      <c r="W52" s="16"/>
      <c r="X52" s="16">
        <v>0.85</v>
      </c>
      <c r="Y52" s="16">
        <v>1.329482071713147</v>
      </c>
      <c r="Z52" s="16"/>
      <c r="AA52" s="16"/>
    </row>
    <row r="53" spans="1:63" x14ac:dyDescent="0.25">
      <c r="A53" s="15">
        <v>45413</v>
      </c>
      <c r="B53" s="16">
        <v>0.2</v>
      </c>
      <c r="C53" s="16">
        <v>0.27</v>
      </c>
      <c r="D53" s="16">
        <v>0.27</v>
      </c>
      <c r="E53" s="16">
        <v>1.1200000000000001</v>
      </c>
      <c r="F53" s="16">
        <v>1.1599999999999999</v>
      </c>
      <c r="G53" s="17">
        <v>1</v>
      </c>
      <c r="H53" s="37">
        <v>0.2039473684210526</v>
      </c>
      <c r="I53" s="16">
        <v>0.2713888888888889</v>
      </c>
      <c r="J53" s="16">
        <v>0.29518518518518522</v>
      </c>
      <c r="K53" s="16">
        <v>1.115</v>
      </c>
      <c r="L53" s="16">
        <v>1.1599999999999999</v>
      </c>
      <c r="M53" s="16">
        <v>1</v>
      </c>
      <c r="N53" s="3"/>
      <c r="O53" s="15">
        <v>45413</v>
      </c>
      <c r="P53" s="16">
        <v>0.5</v>
      </c>
      <c r="Q53" s="16"/>
      <c r="R53" s="16">
        <v>0.85</v>
      </c>
      <c r="S53" s="16">
        <v>1.33</v>
      </c>
      <c r="T53" s="16"/>
      <c r="U53" s="17">
        <v>1</v>
      </c>
      <c r="V53" s="37">
        <v>0.49485530546623802</v>
      </c>
      <c r="W53" s="16"/>
      <c r="X53" s="16">
        <v>0.85</v>
      </c>
      <c r="Y53" s="16">
        <v>1.33</v>
      </c>
      <c r="Z53" s="16"/>
      <c r="AA53" s="16">
        <v>1</v>
      </c>
    </row>
    <row r="54" spans="1:63" x14ac:dyDescent="0.25">
      <c r="A54" s="15">
        <v>45420</v>
      </c>
      <c r="B54" s="16">
        <v>0.2</v>
      </c>
      <c r="C54" s="16">
        <v>0.26</v>
      </c>
      <c r="D54" s="16">
        <v>0.25</v>
      </c>
      <c r="E54" s="16">
        <v>1.1200000000000001</v>
      </c>
      <c r="F54" s="16">
        <v>1.0900000000000001</v>
      </c>
      <c r="G54" s="17">
        <v>1.18</v>
      </c>
      <c r="H54" s="37">
        <v>0.21058823529411769</v>
      </c>
      <c r="I54" s="16">
        <v>0.26820512820512821</v>
      </c>
      <c r="J54" s="16">
        <v>0.29409090909090913</v>
      </c>
      <c r="K54" s="16">
        <v>1.027192870782941</v>
      </c>
      <c r="L54" s="16">
        <v>1.08</v>
      </c>
      <c r="M54" s="16">
        <v>1.1718644067796611</v>
      </c>
      <c r="N54" s="3"/>
      <c r="O54" s="15">
        <v>45420</v>
      </c>
      <c r="P54" s="16">
        <v>0.5</v>
      </c>
      <c r="Q54" s="16"/>
      <c r="R54" s="16">
        <v>0.85</v>
      </c>
      <c r="S54" s="16">
        <v>1.33</v>
      </c>
      <c r="T54" s="16">
        <v>1.33</v>
      </c>
      <c r="U54" s="17">
        <v>1.38</v>
      </c>
      <c r="V54" s="37">
        <v>0.49448529411764708</v>
      </c>
      <c r="W54" s="16"/>
      <c r="X54" s="16">
        <v>0.85</v>
      </c>
      <c r="Y54" s="16">
        <v>1.33</v>
      </c>
      <c r="Z54" s="16">
        <v>1.33</v>
      </c>
      <c r="AA54" s="16">
        <v>1.38</v>
      </c>
    </row>
    <row r="55" spans="1:63" x14ac:dyDescent="0.25">
      <c r="A55" s="15">
        <v>45427</v>
      </c>
      <c r="B55" s="16">
        <v>0.2</v>
      </c>
      <c r="C55" s="16">
        <v>0.22</v>
      </c>
      <c r="D55" s="16">
        <v>0.2</v>
      </c>
      <c r="E55" s="16">
        <v>1.1200000000000001</v>
      </c>
      <c r="F55" s="16">
        <v>0.7</v>
      </c>
      <c r="G55" s="17">
        <v>1.18</v>
      </c>
      <c r="H55" s="37">
        <v>0.19600000000000001</v>
      </c>
      <c r="I55" s="16">
        <v>0.2354838709677419</v>
      </c>
      <c r="J55" s="16">
        <v>0.2358064516129032</v>
      </c>
      <c r="K55" s="16">
        <v>1.0268053207656711</v>
      </c>
      <c r="L55" s="16">
        <v>0.7</v>
      </c>
      <c r="M55" s="16">
        <v>1.18</v>
      </c>
      <c r="N55" s="3"/>
      <c r="O55" s="15">
        <v>45427</v>
      </c>
      <c r="P55" s="16">
        <v>0.5</v>
      </c>
      <c r="Q55" s="16"/>
      <c r="R55" s="16">
        <v>0.85</v>
      </c>
      <c r="S55" s="16">
        <v>1.33</v>
      </c>
      <c r="T55" s="16">
        <v>0.7</v>
      </c>
      <c r="U55" s="17"/>
      <c r="V55" s="37">
        <v>0.49262295081967211</v>
      </c>
      <c r="W55" s="16"/>
      <c r="X55" s="16">
        <v>0.84250000000000003</v>
      </c>
      <c r="Y55" s="16">
        <v>1.316614173228347</v>
      </c>
      <c r="Z55" s="16">
        <v>0.7</v>
      </c>
      <c r="AA55" s="16"/>
    </row>
    <row r="56" spans="1:63" x14ac:dyDescent="0.25">
      <c r="A56" s="15">
        <v>45434</v>
      </c>
      <c r="B56" s="16">
        <v>0.2</v>
      </c>
      <c r="C56" s="16">
        <v>0.22</v>
      </c>
      <c r="D56" s="16">
        <v>0.2</v>
      </c>
      <c r="E56" s="16">
        <v>1.1200000000000001</v>
      </c>
      <c r="F56" s="16">
        <v>1.1599999999999999</v>
      </c>
      <c r="G56" s="17">
        <v>1</v>
      </c>
      <c r="H56" s="37">
        <v>0.19615384615384621</v>
      </c>
      <c r="I56" s="16">
        <v>0.216</v>
      </c>
      <c r="J56" s="16">
        <v>0.218</v>
      </c>
      <c r="K56" s="16">
        <v>0.83288209606986896</v>
      </c>
      <c r="L56" s="16">
        <v>0.87540983606557377</v>
      </c>
      <c r="M56" s="16">
        <v>1</v>
      </c>
      <c r="N56" s="3"/>
      <c r="O56" s="15">
        <v>45434</v>
      </c>
      <c r="P56" s="16">
        <v>0.5</v>
      </c>
      <c r="Q56" s="16"/>
      <c r="R56" s="16">
        <v>0.85</v>
      </c>
      <c r="S56" s="16">
        <v>1.33</v>
      </c>
      <c r="T56" s="16"/>
      <c r="U56" s="17"/>
      <c r="V56" s="37">
        <v>0.48594961240310081</v>
      </c>
      <c r="W56" s="16"/>
      <c r="X56" s="16">
        <v>0.82777777777777772</v>
      </c>
      <c r="Y56" s="16">
        <v>1.2410019410137929</v>
      </c>
      <c r="Z56" s="16"/>
      <c r="AA56" s="16"/>
    </row>
    <row r="57" spans="1:63" x14ac:dyDescent="0.25">
      <c r="A57" s="15">
        <v>45441</v>
      </c>
      <c r="B57" s="16">
        <v>0.2</v>
      </c>
      <c r="C57" s="16">
        <v>0.22</v>
      </c>
      <c r="D57" s="16">
        <v>0.2</v>
      </c>
      <c r="E57" s="16">
        <v>1.1200000000000001</v>
      </c>
      <c r="F57" s="16">
        <v>1.1499999999999999</v>
      </c>
      <c r="G57" s="17"/>
      <c r="H57" s="37">
        <v>0.29607843137254902</v>
      </c>
      <c r="I57" s="16">
        <v>0.28170212765957447</v>
      </c>
      <c r="J57" s="16">
        <v>0.29978260869565221</v>
      </c>
      <c r="K57" s="16">
        <v>1.067198823080695</v>
      </c>
      <c r="L57" s="16">
        <v>1.1499999999999999</v>
      </c>
      <c r="M57" s="16"/>
      <c r="N57" s="3"/>
      <c r="O57" s="15">
        <v>45441</v>
      </c>
      <c r="P57" s="16">
        <v>0.5</v>
      </c>
      <c r="Q57" s="16"/>
      <c r="R57" s="16">
        <v>0.85</v>
      </c>
      <c r="S57" s="16">
        <v>1.33</v>
      </c>
      <c r="T57" s="16"/>
      <c r="U57" s="17"/>
      <c r="V57" s="37">
        <v>0.48949814126394048</v>
      </c>
      <c r="W57" s="16"/>
      <c r="X57" s="16">
        <v>0.85</v>
      </c>
      <c r="Y57" s="16">
        <v>1.327920792079208</v>
      </c>
      <c r="Z57" s="16"/>
      <c r="AA57" s="16"/>
    </row>
    <row r="58" spans="1:63" x14ac:dyDescent="0.25">
      <c r="A58" s="15">
        <v>45448</v>
      </c>
      <c r="B58" s="16">
        <v>0.2</v>
      </c>
      <c r="C58" s="16">
        <v>0.2</v>
      </c>
      <c r="D58" s="16">
        <v>0.22</v>
      </c>
      <c r="E58" s="16">
        <v>1.1100000000000001</v>
      </c>
      <c r="F58" s="16">
        <v>1.1499999999999999</v>
      </c>
      <c r="G58" s="17">
        <v>1.18</v>
      </c>
      <c r="H58" s="37">
        <v>0.29069767441860472</v>
      </c>
      <c r="I58" s="16">
        <v>0.33319148936170212</v>
      </c>
      <c r="J58" s="16">
        <v>0.30935483870967739</v>
      </c>
      <c r="K58" s="16">
        <v>1.1027777777777781</v>
      </c>
      <c r="L58" s="16">
        <v>1.083333333333333</v>
      </c>
      <c r="M58" s="16">
        <v>1.18</v>
      </c>
      <c r="N58" s="3"/>
      <c r="O58" s="15">
        <v>45448</v>
      </c>
      <c r="P58" s="16">
        <v>0.5</v>
      </c>
      <c r="Q58" s="16"/>
      <c r="R58" s="16">
        <v>0.82</v>
      </c>
      <c r="S58" s="16">
        <v>1.33</v>
      </c>
      <c r="T58" s="16"/>
      <c r="U58" s="17">
        <v>1.4</v>
      </c>
      <c r="V58" s="37">
        <v>0.47993788819875782</v>
      </c>
      <c r="W58" s="16"/>
      <c r="X58" s="16">
        <v>0.83</v>
      </c>
      <c r="Y58" s="16">
        <v>1.33</v>
      </c>
      <c r="Z58" s="16"/>
      <c r="AA58" s="16">
        <v>1.4</v>
      </c>
    </row>
    <row r="59" spans="1:63" x14ac:dyDescent="0.25">
      <c r="A59" s="15">
        <v>45455</v>
      </c>
      <c r="B59" s="16">
        <v>0.2</v>
      </c>
      <c r="C59" s="16">
        <v>0.2</v>
      </c>
      <c r="D59" s="16">
        <v>0.2</v>
      </c>
      <c r="E59" s="16">
        <v>1.1100000000000001</v>
      </c>
      <c r="F59" s="16"/>
      <c r="G59" s="17"/>
      <c r="H59" s="37">
        <v>0.2311111111111111</v>
      </c>
      <c r="I59" s="16">
        <v>0.26933333333333331</v>
      </c>
      <c r="J59" s="16">
        <v>0.2168292682926829</v>
      </c>
      <c r="K59" s="16">
        <v>1.0883437677859991</v>
      </c>
      <c r="L59" s="16"/>
      <c r="M59" s="16"/>
      <c r="N59" s="3"/>
      <c r="O59" s="15">
        <v>45455</v>
      </c>
      <c r="P59" s="16">
        <v>0.5</v>
      </c>
      <c r="Q59" s="16"/>
      <c r="R59" s="16">
        <v>0.82</v>
      </c>
      <c r="S59" s="16">
        <v>1.33</v>
      </c>
      <c r="T59" s="16"/>
      <c r="U59" s="17">
        <v>1.4</v>
      </c>
      <c r="V59" s="37">
        <v>0.49513381995133821</v>
      </c>
      <c r="W59" s="16"/>
      <c r="X59" s="16">
        <v>0.83499999999999996</v>
      </c>
      <c r="Y59" s="16">
        <v>1.329960317460317</v>
      </c>
      <c r="Z59" s="16"/>
      <c r="AA59" s="16">
        <v>1.4</v>
      </c>
    </row>
    <row r="60" spans="1:63" x14ac:dyDescent="0.25">
      <c r="A60" s="15">
        <v>45462</v>
      </c>
      <c r="B60" s="16">
        <v>0.2</v>
      </c>
      <c r="C60" s="16">
        <v>0.2</v>
      </c>
      <c r="D60" s="16">
        <v>0.2</v>
      </c>
      <c r="E60" s="16">
        <v>1.1000000000000001</v>
      </c>
      <c r="F60" s="16"/>
      <c r="G60" s="17">
        <v>1.18</v>
      </c>
      <c r="H60" s="37">
        <v>0.2129032258064516</v>
      </c>
      <c r="I60" s="16">
        <v>0.2163636363636364</v>
      </c>
      <c r="J60" s="16">
        <v>0.22500000000000001</v>
      </c>
      <c r="K60" s="16">
        <v>1.094773052610243</v>
      </c>
      <c r="L60" s="16"/>
      <c r="M60" s="16">
        <v>1.18</v>
      </c>
      <c r="N60" s="3"/>
      <c r="O60" s="15">
        <v>45462</v>
      </c>
      <c r="P60" s="16">
        <v>0.5</v>
      </c>
      <c r="Q60" s="16"/>
      <c r="R60" s="16">
        <v>0.85</v>
      </c>
      <c r="S60" s="16">
        <v>1.33</v>
      </c>
      <c r="T60" s="16"/>
      <c r="U60" s="17">
        <v>1.4</v>
      </c>
      <c r="V60" s="37">
        <v>0.49396551724137933</v>
      </c>
      <c r="W60" s="16"/>
      <c r="X60" s="16">
        <v>0.8371287128712871</v>
      </c>
      <c r="Y60" s="16">
        <v>1.311033274956217</v>
      </c>
      <c r="Z60" s="16"/>
      <c r="AA60" s="16">
        <v>1.4</v>
      </c>
    </row>
    <row r="61" spans="1:63" x14ac:dyDescent="0.25">
      <c r="A61" s="15">
        <v>45469.572916666664</v>
      </c>
      <c r="B61" s="16"/>
      <c r="C61" s="16"/>
      <c r="D61" s="16"/>
      <c r="E61" s="16">
        <v>1.0900000000000001</v>
      </c>
      <c r="F61" s="16"/>
      <c r="G61" s="17">
        <v>1.18</v>
      </c>
      <c r="H61" s="37"/>
      <c r="I61" s="16"/>
      <c r="J61" s="16"/>
      <c r="K61" s="16">
        <v>1.08903990746096</v>
      </c>
      <c r="L61" s="16"/>
      <c r="M61" s="16">
        <v>1.077142857142857</v>
      </c>
      <c r="N61" s="3"/>
      <c r="O61" s="15">
        <v>45469.572916666664</v>
      </c>
      <c r="P61" s="16">
        <v>0.5</v>
      </c>
      <c r="Q61" s="16"/>
      <c r="R61" s="16"/>
      <c r="S61" s="16">
        <v>1.33</v>
      </c>
      <c r="T61" s="16"/>
      <c r="U61" s="17">
        <v>1.4</v>
      </c>
      <c r="V61" s="37">
        <v>0.4891304347826087</v>
      </c>
      <c r="W61" s="16"/>
      <c r="X61" s="16"/>
      <c r="Y61" s="16">
        <v>1.3286852589641429</v>
      </c>
      <c r="Z61" s="16"/>
      <c r="AA61" s="16">
        <v>1.4</v>
      </c>
    </row>
    <row r="62" spans="1:63" x14ac:dyDescent="0.25">
      <c r="A62" s="15">
        <v>45476.572916666664</v>
      </c>
      <c r="B62" s="16"/>
      <c r="C62" s="16"/>
      <c r="D62" s="16"/>
      <c r="E62" s="16">
        <v>1.0900000000000001</v>
      </c>
      <c r="F62" s="16">
        <v>0.9</v>
      </c>
      <c r="G62" s="17"/>
      <c r="H62" s="37"/>
      <c r="I62" s="16"/>
      <c r="J62" s="16"/>
      <c r="K62" s="16">
        <v>1.0774571686203791</v>
      </c>
      <c r="L62" s="16">
        <v>0.9</v>
      </c>
      <c r="M62" s="16"/>
      <c r="N62" s="3"/>
      <c r="O62" s="15">
        <v>45476.572916666664</v>
      </c>
      <c r="P62" s="16">
        <v>0.5</v>
      </c>
      <c r="Q62" s="16"/>
      <c r="R62" s="16"/>
      <c r="S62" s="16">
        <v>1.33</v>
      </c>
      <c r="T62" s="16">
        <v>1</v>
      </c>
      <c r="U62" s="17"/>
      <c r="V62" s="37">
        <v>0.45859375000000002</v>
      </c>
      <c r="W62" s="16"/>
      <c r="X62" s="16"/>
      <c r="Y62" s="16">
        <v>1.33</v>
      </c>
      <c r="Z62" s="16">
        <v>1</v>
      </c>
      <c r="AA62" s="16"/>
    </row>
    <row r="63" spans="1:63" x14ac:dyDescent="0.25">
      <c r="A63" s="15">
        <v>45483.072916666664</v>
      </c>
      <c r="B63" s="16"/>
      <c r="C63" s="16"/>
      <c r="D63" s="16"/>
      <c r="E63" s="16">
        <v>1.0900000000000001</v>
      </c>
      <c r="F63" s="16">
        <v>1.0900000000000001</v>
      </c>
      <c r="G63" s="17"/>
      <c r="H63" s="37"/>
      <c r="I63" s="16"/>
      <c r="J63" s="16"/>
      <c r="K63" s="16">
        <v>1.08481903676261</v>
      </c>
      <c r="L63" s="16">
        <v>1.1499999999999999</v>
      </c>
      <c r="M63" s="16"/>
      <c r="N63" s="3"/>
      <c r="O63" s="15">
        <v>45483.072916666664</v>
      </c>
      <c r="P63" s="16">
        <v>0.5</v>
      </c>
      <c r="Q63" s="16"/>
      <c r="R63" s="16"/>
      <c r="S63" s="16">
        <v>1.33</v>
      </c>
      <c r="T63" s="16"/>
      <c r="U63" s="17"/>
      <c r="V63" s="37">
        <v>0.45910623946037099</v>
      </c>
      <c r="W63" s="16"/>
      <c r="X63" s="16"/>
      <c r="Y63" s="16">
        <v>1.302665852665853</v>
      </c>
      <c r="Z63" s="16"/>
      <c r="AA63" s="16"/>
    </row>
    <row r="64" spans="1:63" x14ac:dyDescent="0.25">
      <c r="A64" s="15">
        <v>45490.572916666664</v>
      </c>
      <c r="B64" s="16"/>
      <c r="C64" s="16"/>
      <c r="D64" s="16"/>
      <c r="E64" s="16">
        <v>1.0900000000000001</v>
      </c>
      <c r="F64" s="16">
        <v>0.45</v>
      </c>
      <c r="G64" s="17"/>
      <c r="H64" s="37"/>
      <c r="I64" s="16"/>
      <c r="J64" s="16"/>
      <c r="K64" s="16">
        <v>1.07367218732153</v>
      </c>
      <c r="L64" s="16">
        <v>0.45</v>
      </c>
      <c r="M64" s="16"/>
      <c r="N64" s="3"/>
      <c r="O64" s="15">
        <v>45490.572916666664</v>
      </c>
      <c r="P64" s="16">
        <v>0.75</v>
      </c>
      <c r="Q64" s="16"/>
      <c r="R64" s="16"/>
      <c r="S64" s="16">
        <v>1.23</v>
      </c>
      <c r="T64" s="16">
        <v>0.5</v>
      </c>
      <c r="U64" s="17"/>
      <c r="V64" s="37">
        <v>0.7250415973377704</v>
      </c>
      <c r="W64" s="16"/>
      <c r="X64" s="16"/>
      <c r="Y64" s="16">
        <v>1.255714285714286</v>
      </c>
      <c r="Z64" s="16">
        <v>0.5</v>
      </c>
      <c r="AA64" s="16"/>
    </row>
    <row r="65" spans="1:27" x14ac:dyDescent="0.25">
      <c r="A65" s="15">
        <v>45497.572916666664</v>
      </c>
      <c r="B65" s="16"/>
      <c r="C65" s="16"/>
      <c r="D65" s="16"/>
      <c r="E65" s="16">
        <v>1.0900000000000001</v>
      </c>
      <c r="F65" s="16">
        <v>0.8</v>
      </c>
      <c r="G65" s="17">
        <v>1.18</v>
      </c>
      <c r="H65" s="37"/>
      <c r="I65" s="16"/>
      <c r="J65" s="16"/>
      <c r="K65" s="16">
        <v>1.082209473374522</v>
      </c>
      <c r="L65" s="16">
        <v>0.8</v>
      </c>
      <c r="M65" s="16">
        <v>1.1719999999999999</v>
      </c>
      <c r="N65" s="3"/>
      <c r="O65" s="15">
        <v>45497.572916666664</v>
      </c>
      <c r="P65" s="16">
        <v>0.75</v>
      </c>
      <c r="Q65" s="16"/>
      <c r="R65" s="16"/>
      <c r="S65" s="16">
        <v>1.23</v>
      </c>
      <c r="T65" s="16">
        <v>0.8</v>
      </c>
      <c r="U65" s="17">
        <v>1.4</v>
      </c>
      <c r="V65" s="37">
        <v>0.72845953002610964</v>
      </c>
      <c r="W65" s="16"/>
      <c r="X65" s="16"/>
      <c r="Y65" s="16">
        <v>1.22981455064194</v>
      </c>
      <c r="Z65" s="16">
        <v>0.8</v>
      </c>
      <c r="AA65" s="16">
        <v>1.3666666666666669</v>
      </c>
    </row>
    <row r="66" spans="1:27" x14ac:dyDescent="0.25">
      <c r="A66" s="15">
        <v>45504.572916666664</v>
      </c>
      <c r="B66" s="16"/>
      <c r="C66" s="16"/>
      <c r="D66" s="16"/>
      <c r="E66" s="16">
        <v>1.0900000000000001</v>
      </c>
      <c r="F66" s="16"/>
      <c r="G66" s="17">
        <v>1.1499999999999999</v>
      </c>
      <c r="H66" s="37"/>
      <c r="I66" s="16"/>
      <c r="J66" s="16"/>
      <c r="K66" s="16">
        <v>1.0541875223453701</v>
      </c>
      <c r="L66" s="16"/>
      <c r="M66" s="16">
        <v>1.1499999999999999</v>
      </c>
      <c r="N66" s="3"/>
      <c r="O66" s="15">
        <v>45504.572916666664</v>
      </c>
      <c r="P66" s="16">
        <v>0.75</v>
      </c>
      <c r="Q66" s="16"/>
      <c r="R66" s="16"/>
      <c r="S66" s="16">
        <v>1.23</v>
      </c>
      <c r="T66" s="16"/>
      <c r="U66" s="17"/>
      <c r="V66" s="37">
        <v>0.73218527315914494</v>
      </c>
      <c r="W66" s="16"/>
      <c r="X66" s="16"/>
      <c r="Y66" s="16">
        <v>1.226482213438735</v>
      </c>
      <c r="Z66" s="16"/>
      <c r="AA66" s="16"/>
    </row>
    <row r="67" spans="1:27" x14ac:dyDescent="0.25">
      <c r="A67" s="15">
        <v>45511.572916666664</v>
      </c>
      <c r="B67" s="16"/>
      <c r="C67" s="16"/>
      <c r="D67" s="16"/>
      <c r="E67" s="16">
        <v>1.0900000000000001</v>
      </c>
      <c r="F67" s="16"/>
      <c r="G67" s="17">
        <v>1.18</v>
      </c>
      <c r="H67" s="37"/>
      <c r="I67" s="16"/>
      <c r="J67" s="16"/>
      <c r="K67" s="16">
        <v>1.064894907033145</v>
      </c>
      <c r="L67" s="16"/>
      <c r="M67" s="16">
        <v>1.18</v>
      </c>
      <c r="N67" s="3"/>
      <c r="O67" s="15">
        <v>45511.572916666664</v>
      </c>
      <c r="P67" s="16">
        <v>0.75</v>
      </c>
      <c r="Q67" s="16"/>
      <c r="R67" s="16"/>
      <c r="S67" s="16">
        <v>1.23</v>
      </c>
      <c r="T67" s="16"/>
      <c r="U67" s="17"/>
      <c r="V67" s="37">
        <v>0.7375207986688852</v>
      </c>
      <c r="W67" s="16"/>
      <c r="X67" s="16"/>
      <c r="Y67" s="16">
        <v>1.216818103891651</v>
      </c>
      <c r="Z67" s="16"/>
      <c r="AA67" s="16"/>
    </row>
    <row r="68" spans="1:27" x14ac:dyDescent="0.25">
      <c r="A68" s="15">
        <v>45518.572916666664</v>
      </c>
      <c r="B68" s="16"/>
      <c r="C68" s="16"/>
      <c r="D68" s="16"/>
      <c r="E68" s="16">
        <v>1.08</v>
      </c>
      <c r="F68" s="16"/>
      <c r="G68" s="17"/>
      <c r="H68" s="37"/>
      <c r="I68" s="16"/>
      <c r="J68" s="16"/>
      <c r="K68" s="16">
        <v>1.0503757028006939</v>
      </c>
      <c r="L68" s="16"/>
      <c r="M68" s="16"/>
      <c r="N68" s="3"/>
      <c r="O68" s="15">
        <v>45518.572916666664</v>
      </c>
      <c r="P68" s="16">
        <v>0.75</v>
      </c>
      <c r="Q68" s="16"/>
      <c r="R68" s="16"/>
      <c r="S68" s="16">
        <v>1.28</v>
      </c>
      <c r="T68" s="16"/>
      <c r="U68" s="17"/>
      <c r="V68" s="37">
        <v>0.73834782608695648</v>
      </c>
      <c r="W68" s="16"/>
      <c r="X68" s="16"/>
      <c r="Y68" s="16">
        <v>1.28</v>
      </c>
      <c r="Z68" s="16"/>
      <c r="AA68" s="16"/>
    </row>
    <row r="69" spans="1:27" x14ac:dyDescent="0.25">
      <c r="A69" s="15">
        <v>45525.572916666664</v>
      </c>
      <c r="B69" s="16"/>
      <c r="C69" s="16"/>
      <c r="D69" s="16"/>
      <c r="E69" s="16">
        <v>1.07</v>
      </c>
      <c r="F69" s="16">
        <v>1.1599999999999999</v>
      </c>
      <c r="G69" s="17"/>
      <c r="H69" s="37"/>
      <c r="I69" s="16"/>
      <c r="J69" s="16"/>
      <c r="K69" s="16">
        <v>0.91414885777450261</v>
      </c>
      <c r="L69" s="16">
        <v>1.1599999999999999</v>
      </c>
      <c r="M69" s="16"/>
      <c r="N69" s="3"/>
      <c r="O69" s="15">
        <v>45525.572916666664</v>
      </c>
      <c r="P69" s="16">
        <v>0.75</v>
      </c>
      <c r="Q69" s="16"/>
      <c r="R69" s="16"/>
      <c r="S69" s="16">
        <v>1.28</v>
      </c>
      <c r="T69" s="16"/>
      <c r="U69" s="17"/>
      <c r="V69" s="37">
        <v>0.73627167630057799</v>
      </c>
      <c r="W69" s="16"/>
      <c r="X69" s="16"/>
      <c r="Y69" s="16">
        <v>1.245052439580483</v>
      </c>
      <c r="Z69" s="16"/>
      <c r="AA69" s="16"/>
    </row>
    <row r="70" spans="1:27" x14ac:dyDescent="0.25">
      <c r="A70" s="15">
        <v>45532.572916666664</v>
      </c>
      <c r="B70" s="16"/>
      <c r="C70" s="16"/>
      <c r="D70" s="16"/>
      <c r="E70" s="16">
        <v>1.06</v>
      </c>
      <c r="F70" s="16">
        <v>1.1599999999999999</v>
      </c>
      <c r="G70" s="17">
        <v>1.17</v>
      </c>
      <c r="H70" s="37"/>
      <c r="I70" s="16"/>
      <c r="J70" s="16"/>
      <c r="K70" s="16">
        <v>1.0370141342756181</v>
      </c>
      <c r="L70" s="16">
        <v>1.147887323943662</v>
      </c>
      <c r="M70" s="16">
        <v>1.1713663366336631</v>
      </c>
      <c r="N70" s="3"/>
      <c r="O70" s="15">
        <v>45532.572916666664</v>
      </c>
      <c r="P70" s="16">
        <v>0.75</v>
      </c>
      <c r="Q70" s="16"/>
      <c r="R70" s="16"/>
      <c r="S70" s="16"/>
      <c r="T70" s="16"/>
      <c r="U70" s="17">
        <v>1.4</v>
      </c>
      <c r="V70" s="37">
        <v>0.74240282685512371</v>
      </c>
      <c r="W70" s="16"/>
      <c r="X70" s="16"/>
      <c r="Y70" s="16"/>
      <c r="Z70" s="16"/>
      <c r="AA70" s="16">
        <v>1.4</v>
      </c>
    </row>
    <row r="71" spans="1:27" x14ac:dyDescent="0.25">
      <c r="A71" s="15">
        <v>45539.572916666664</v>
      </c>
      <c r="B71" s="16"/>
      <c r="C71" s="16"/>
      <c r="D71" s="16"/>
      <c r="E71" s="16">
        <v>1.05</v>
      </c>
      <c r="F71" s="16"/>
      <c r="G71" s="17">
        <v>1.18</v>
      </c>
      <c r="H71" s="37"/>
      <c r="I71" s="16"/>
      <c r="J71" s="16"/>
      <c r="K71" s="16">
        <v>1.046153846153846</v>
      </c>
      <c r="L71" s="16"/>
      <c r="M71" s="16">
        <v>1.1703703703703701</v>
      </c>
      <c r="N71" s="3"/>
      <c r="O71" s="15">
        <v>45539.572916666664</v>
      </c>
      <c r="P71" s="16">
        <v>0.75</v>
      </c>
      <c r="Q71" s="16"/>
      <c r="R71" s="16"/>
      <c r="S71" s="16">
        <v>1.33</v>
      </c>
      <c r="T71" s="16"/>
      <c r="U71" s="17"/>
      <c r="V71" s="37">
        <v>0.74078947368421055</v>
      </c>
      <c r="W71" s="16"/>
      <c r="X71" s="16"/>
      <c r="Y71" s="16">
        <v>1.3290129611166499</v>
      </c>
      <c r="Z71" s="16"/>
      <c r="AA71" s="16"/>
    </row>
    <row r="72" spans="1:27" x14ac:dyDescent="0.25">
      <c r="A72" s="15">
        <v>45546.572916666664</v>
      </c>
      <c r="B72" s="16"/>
      <c r="C72" s="16"/>
      <c r="D72" s="16"/>
      <c r="E72" s="16">
        <v>1.04</v>
      </c>
      <c r="F72" s="16">
        <v>1.1599999999999999</v>
      </c>
      <c r="G72" s="17">
        <v>1.18</v>
      </c>
      <c r="H72" s="37"/>
      <c r="I72" s="16"/>
      <c r="J72" s="16"/>
      <c r="K72" s="16">
        <v>1.0278153270250601</v>
      </c>
      <c r="L72" s="16">
        <v>1.1599999999999999</v>
      </c>
      <c r="M72" s="16">
        <v>1.18</v>
      </c>
      <c r="N72" s="3"/>
      <c r="O72" s="15">
        <v>45546.572916666664</v>
      </c>
      <c r="P72" s="16">
        <v>0.75</v>
      </c>
      <c r="Q72" s="16"/>
      <c r="R72" s="16"/>
      <c r="S72" s="16">
        <v>1.33</v>
      </c>
      <c r="T72" s="16"/>
      <c r="U72" s="17"/>
      <c r="V72" s="37">
        <v>0.74673507462686572</v>
      </c>
      <c r="W72" s="16"/>
      <c r="X72" s="16"/>
      <c r="Y72" s="16">
        <v>1.329971469329529</v>
      </c>
      <c r="Z72" s="16"/>
      <c r="AA72" s="16"/>
    </row>
    <row r="73" spans="1:27" x14ac:dyDescent="0.25">
      <c r="A73" s="15">
        <v>45553.572916666664</v>
      </c>
      <c r="B73" s="16"/>
      <c r="C73" s="16"/>
      <c r="D73" s="16"/>
      <c r="E73" s="16">
        <v>1.03</v>
      </c>
      <c r="F73" s="16">
        <v>1.1599999999999999</v>
      </c>
      <c r="G73" s="17"/>
      <c r="H73" s="37"/>
      <c r="I73" s="16"/>
      <c r="J73" s="16"/>
      <c r="K73" s="16">
        <v>1.013053892215569</v>
      </c>
      <c r="L73" s="16">
        <v>1.1531914893617019</v>
      </c>
      <c r="M73" s="16"/>
      <c r="N73" s="3"/>
      <c r="O73" s="15">
        <v>45553.572916666664</v>
      </c>
      <c r="P73" s="16">
        <v>0.75</v>
      </c>
      <c r="Q73" s="16"/>
      <c r="R73" s="16"/>
      <c r="S73" s="16"/>
      <c r="T73" s="16">
        <v>1.38</v>
      </c>
      <c r="U73" s="17">
        <v>1.4</v>
      </c>
      <c r="V73" s="37">
        <v>0.73849693251533743</v>
      </c>
      <c r="W73" s="16"/>
      <c r="X73" s="16"/>
      <c r="Y73" s="16"/>
      <c r="Z73" s="16">
        <v>1.38</v>
      </c>
      <c r="AA73" s="16">
        <v>1.4</v>
      </c>
    </row>
    <row r="74" spans="1:27" x14ac:dyDescent="0.25">
      <c r="A74" s="15">
        <v>45560.572916666664</v>
      </c>
      <c r="B74" s="16"/>
      <c r="C74" s="16"/>
      <c r="D74" s="16"/>
      <c r="E74" s="16">
        <v>1.03</v>
      </c>
      <c r="F74" s="16">
        <v>1.1599999999999999</v>
      </c>
      <c r="G74" s="17">
        <v>1.18</v>
      </c>
      <c r="H74" s="37"/>
      <c r="I74" s="16"/>
      <c r="J74" s="16"/>
      <c r="K74" s="16">
        <v>1.02</v>
      </c>
      <c r="L74" s="16">
        <v>1.1599999999999999</v>
      </c>
      <c r="M74" s="16">
        <v>1.17015873015873</v>
      </c>
      <c r="N74" s="3"/>
      <c r="O74" s="15">
        <v>45560.572916666664</v>
      </c>
      <c r="P74" s="16">
        <v>0.75</v>
      </c>
      <c r="Q74" s="16"/>
      <c r="R74" s="16"/>
      <c r="S74" s="16"/>
      <c r="T74" s="16"/>
      <c r="U74" s="17"/>
      <c r="V74" s="37">
        <v>0.74285714285714288</v>
      </c>
      <c r="W74" s="16"/>
      <c r="X74" s="16"/>
      <c r="Y74" s="16"/>
      <c r="Z74" s="16">
        <v>1.37</v>
      </c>
      <c r="AA74" s="16"/>
    </row>
    <row r="75" spans="1:27" x14ac:dyDescent="0.25">
      <c r="A75" s="15">
        <v>45574.572916666664</v>
      </c>
      <c r="B75" s="16"/>
      <c r="C75" s="16"/>
      <c r="D75" s="16"/>
      <c r="E75" s="16">
        <v>1.02</v>
      </c>
      <c r="F75" s="16">
        <v>1.1599999999999999</v>
      </c>
      <c r="G75" s="17">
        <v>1.18</v>
      </c>
      <c r="H75" s="37"/>
      <c r="I75" s="16"/>
      <c r="J75" s="16"/>
      <c r="K75" s="16">
        <v>1.023036865597619</v>
      </c>
      <c r="L75" s="16">
        <v>1.0944272445820431</v>
      </c>
      <c r="M75" s="16">
        <v>1.18</v>
      </c>
      <c r="N75" s="3"/>
      <c r="O75" s="15">
        <v>45574.572916666664</v>
      </c>
      <c r="P75" s="16">
        <v>0.75</v>
      </c>
      <c r="Q75" s="16"/>
      <c r="R75" s="16"/>
      <c r="S75" s="16"/>
      <c r="T75" s="16">
        <v>0.5</v>
      </c>
      <c r="U75" s="17"/>
      <c r="V75" s="37">
        <v>0.75</v>
      </c>
      <c r="W75" s="16"/>
      <c r="X75" s="16"/>
      <c r="Y75" s="16">
        <v>1.3236355106083511</v>
      </c>
      <c r="Z75" s="16">
        <v>0.5</v>
      </c>
      <c r="AA75" s="16"/>
    </row>
    <row r="76" spans="1:27" x14ac:dyDescent="0.25">
      <c r="A76" s="15">
        <v>45581.572916666664</v>
      </c>
      <c r="B76" s="16"/>
      <c r="C76" s="16"/>
      <c r="D76" s="16"/>
      <c r="E76" s="16">
        <v>1.1000000000000001</v>
      </c>
      <c r="F76" s="16">
        <v>1.1599999999999999</v>
      </c>
      <c r="G76" s="17"/>
      <c r="H76" s="37"/>
      <c r="I76" s="16"/>
      <c r="J76" s="16"/>
      <c r="K76" s="16">
        <v>1.023844311377246</v>
      </c>
      <c r="L76" s="16">
        <v>1.1599999999999999</v>
      </c>
      <c r="M76" s="16"/>
      <c r="N76" s="3"/>
      <c r="O76" s="15">
        <v>45581.572916666664</v>
      </c>
      <c r="P76" s="16">
        <v>0.75</v>
      </c>
      <c r="Q76" s="16"/>
      <c r="R76" s="16"/>
      <c r="S76" s="16">
        <v>1.33</v>
      </c>
      <c r="T76" s="16"/>
      <c r="U76" s="17"/>
      <c r="V76" s="37">
        <v>0.74378881987577639</v>
      </c>
      <c r="W76" s="16"/>
      <c r="X76" s="16"/>
      <c r="Y76" s="16">
        <v>1.33</v>
      </c>
      <c r="Z76" s="16"/>
      <c r="AA76" s="16"/>
    </row>
    <row r="77" spans="1:27" x14ac:dyDescent="0.25">
      <c r="A77" s="15">
        <v>45588.572916666664</v>
      </c>
      <c r="B77" s="16"/>
      <c r="C77" s="16"/>
      <c r="D77" s="16"/>
      <c r="E77" s="16">
        <v>1.0900000000000001</v>
      </c>
      <c r="F77" s="16">
        <v>1.1599999999999999</v>
      </c>
      <c r="G77" s="17">
        <v>1.18</v>
      </c>
      <c r="H77" s="37"/>
      <c r="I77" s="16"/>
      <c r="J77" s="16"/>
      <c r="K77" s="16">
        <v>1.027132754902452</v>
      </c>
      <c r="L77" s="16">
        <v>1.1599999999999999</v>
      </c>
      <c r="M77" s="16">
        <v>1.18</v>
      </c>
      <c r="N77" s="3"/>
      <c r="O77" s="15">
        <v>45588.572916666664</v>
      </c>
      <c r="P77" s="16">
        <v>0.75</v>
      </c>
      <c r="Q77" s="16"/>
      <c r="R77" s="16"/>
      <c r="S77" s="16">
        <v>1.33</v>
      </c>
      <c r="T77" s="16"/>
      <c r="U77" s="17">
        <v>1.4</v>
      </c>
      <c r="V77" s="37">
        <v>0.74514563106796117</v>
      </c>
      <c r="W77" s="16"/>
      <c r="X77" s="16"/>
      <c r="Y77" s="16">
        <v>1.3100671140939599</v>
      </c>
      <c r="Z77" s="16"/>
      <c r="AA77" s="16">
        <v>1.4</v>
      </c>
    </row>
    <row r="78" spans="1:27" x14ac:dyDescent="0.25">
      <c r="A78" s="15">
        <v>45595.572916666664</v>
      </c>
      <c r="B78" s="16"/>
      <c r="C78" s="16"/>
      <c r="D78" s="16"/>
      <c r="E78" s="16">
        <v>1.08</v>
      </c>
      <c r="F78" s="16"/>
      <c r="G78" s="17">
        <v>1.18</v>
      </c>
      <c r="H78" s="37"/>
      <c r="I78" s="16"/>
      <c r="J78" s="16"/>
      <c r="K78" s="16">
        <v>0.99766776677667757</v>
      </c>
      <c r="L78" s="16"/>
      <c r="M78" s="16">
        <v>1.1725000000000001</v>
      </c>
      <c r="N78" s="3"/>
      <c r="O78" s="15">
        <v>45595.572916666664</v>
      </c>
      <c r="P78" s="16">
        <v>0.75</v>
      </c>
      <c r="Q78" s="16"/>
      <c r="R78" s="16"/>
      <c r="S78" s="16">
        <v>1.1000000000000001</v>
      </c>
      <c r="T78" s="16"/>
      <c r="U78" s="17"/>
      <c r="V78" s="37">
        <v>0.71923076923076923</v>
      </c>
      <c r="W78" s="16"/>
      <c r="X78" s="16"/>
      <c r="Y78" s="16">
        <v>0.65</v>
      </c>
      <c r="Z78" s="16"/>
      <c r="AA78" s="16"/>
    </row>
    <row r="79" spans="1:27" x14ac:dyDescent="0.25">
      <c r="A79" s="15">
        <v>45602</v>
      </c>
      <c r="B79" s="16"/>
      <c r="C79" s="16"/>
      <c r="D79" s="16"/>
      <c r="E79" s="16">
        <v>1.07</v>
      </c>
      <c r="F79" s="16">
        <v>0.8</v>
      </c>
      <c r="G79" s="17">
        <v>1.18</v>
      </c>
      <c r="H79" s="37"/>
      <c r="I79" s="16"/>
      <c r="J79" s="16"/>
      <c r="K79" s="16">
        <v>1.008977236293684</v>
      </c>
      <c r="L79" s="16">
        <v>0.8</v>
      </c>
      <c r="M79" s="16">
        <v>1.177766990291262</v>
      </c>
      <c r="N79" s="3"/>
      <c r="O79" s="15">
        <v>45602</v>
      </c>
      <c r="P79" s="16">
        <v>0.75</v>
      </c>
      <c r="Q79" s="16"/>
      <c r="R79" s="16"/>
      <c r="S79" s="16">
        <v>0.75</v>
      </c>
      <c r="T79" s="16">
        <v>1</v>
      </c>
      <c r="U79" s="17"/>
      <c r="V79" s="37">
        <v>0.7199738903394256</v>
      </c>
      <c r="W79" s="16"/>
      <c r="X79" s="16"/>
      <c r="Y79" s="16">
        <v>0.75</v>
      </c>
      <c r="Z79" s="16">
        <v>1</v>
      </c>
      <c r="AA79" s="16"/>
    </row>
    <row r="80" spans="1:27" x14ac:dyDescent="0.25">
      <c r="A80" s="15">
        <v>45616</v>
      </c>
      <c r="B80" s="16"/>
      <c r="C80" s="16"/>
      <c r="D80" s="16"/>
      <c r="E80" s="16">
        <v>1.03</v>
      </c>
      <c r="F80" s="16">
        <v>1.1599999999999999</v>
      </c>
      <c r="G80" s="17">
        <v>1.18</v>
      </c>
      <c r="H80" s="37"/>
      <c r="I80" s="16"/>
      <c r="J80" s="16"/>
      <c r="K80" s="16">
        <v>0.93246323529411768</v>
      </c>
      <c r="L80" s="16">
        <v>1.1599999999999999</v>
      </c>
      <c r="M80" s="16">
        <v>1.18</v>
      </c>
      <c r="N80" s="3"/>
      <c r="O80" s="15">
        <v>45616</v>
      </c>
      <c r="P80" s="16">
        <v>0.75</v>
      </c>
      <c r="Q80" s="16"/>
      <c r="R80" s="16"/>
      <c r="S80" s="16">
        <v>1.33</v>
      </c>
      <c r="T80" s="16"/>
      <c r="U80" s="17"/>
      <c r="V80" s="37">
        <v>0.73996913580246915</v>
      </c>
      <c r="W80" s="16"/>
      <c r="X80" s="16"/>
      <c r="Y80" s="16">
        <v>1.3074145402022199</v>
      </c>
      <c r="Z80" s="16"/>
      <c r="AA80" s="16"/>
    </row>
    <row r="81" spans="1:27" x14ac:dyDescent="0.25">
      <c r="A81" s="15">
        <v>45623</v>
      </c>
      <c r="B81" s="16"/>
      <c r="C81" s="16"/>
      <c r="D81" s="16"/>
      <c r="E81" s="16">
        <v>1.02</v>
      </c>
      <c r="F81" s="16">
        <v>1.1499999999999999</v>
      </c>
      <c r="G81" s="17">
        <v>1.18</v>
      </c>
      <c r="H81" s="37"/>
      <c r="I81" s="16"/>
      <c r="J81" s="16"/>
      <c r="K81" s="16">
        <v>1.0029940119760481</v>
      </c>
      <c r="L81" s="16">
        <v>1.150637636080871</v>
      </c>
      <c r="M81" s="16">
        <v>1.1111111111111109</v>
      </c>
      <c r="N81" s="3"/>
      <c r="O81" s="15">
        <v>45623</v>
      </c>
      <c r="P81" s="16">
        <v>0.75</v>
      </c>
      <c r="Q81" s="16"/>
      <c r="R81" s="16"/>
      <c r="S81" s="16">
        <v>1.33</v>
      </c>
      <c r="T81" s="16"/>
      <c r="U81" s="17"/>
      <c r="V81" s="37">
        <v>0.75</v>
      </c>
      <c r="W81" s="16"/>
      <c r="X81" s="16"/>
      <c r="Y81" s="16">
        <v>1.33</v>
      </c>
      <c r="Z81" s="16"/>
      <c r="AA81" s="16"/>
    </row>
    <row r="82" spans="1:27" x14ac:dyDescent="0.25">
      <c r="A82" s="15">
        <v>45630</v>
      </c>
      <c r="B82" s="16"/>
      <c r="C82" s="16"/>
      <c r="D82" s="16"/>
      <c r="E82" s="16">
        <v>1.01</v>
      </c>
      <c r="F82" s="16">
        <v>1.1599999999999999</v>
      </c>
      <c r="G82" s="17">
        <v>1.18</v>
      </c>
      <c r="H82" s="37"/>
      <c r="I82" s="16"/>
      <c r="J82" s="16"/>
      <c r="K82" s="16">
        <v>1.0438461538461541</v>
      </c>
      <c r="L82" s="16">
        <v>1.155243757431629</v>
      </c>
      <c r="M82" s="16">
        <v>1.18</v>
      </c>
      <c r="N82" s="3"/>
      <c r="O82" s="15">
        <v>45630</v>
      </c>
      <c r="P82" s="16">
        <v>0.75</v>
      </c>
      <c r="Q82" s="16"/>
      <c r="R82" s="16"/>
      <c r="S82" s="16">
        <v>1.33</v>
      </c>
      <c r="T82" s="16"/>
      <c r="U82" s="17"/>
      <c r="V82" s="37">
        <v>0.99628252788104088</v>
      </c>
      <c r="W82" s="16"/>
      <c r="X82" s="16"/>
      <c r="Y82" s="16">
        <v>1.327524752475248</v>
      </c>
      <c r="Z82" s="16"/>
      <c r="AA82" s="16"/>
    </row>
    <row r="83" spans="1:27" x14ac:dyDescent="0.25">
      <c r="A83" s="15">
        <v>45637</v>
      </c>
      <c r="B83" s="16"/>
      <c r="C83" s="16"/>
      <c r="D83" s="16"/>
      <c r="E83" s="16">
        <v>0.99</v>
      </c>
      <c r="F83" s="16">
        <v>1.66</v>
      </c>
      <c r="G83" s="17">
        <v>1.18</v>
      </c>
      <c r="H83" s="37"/>
      <c r="I83" s="16"/>
      <c r="J83" s="16"/>
      <c r="K83" s="16">
        <v>0.99463578309340828</v>
      </c>
      <c r="L83" s="16">
        <v>1.1380745880312231</v>
      </c>
      <c r="M83" s="16">
        <v>1.18</v>
      </c>
      <c r="N83" s="3"/>
      <c r="O83" s="15">
        <v>45637</v>
      </c>
      <c r="P83" s="16">
        <v>0.75</v>
      </c>
      <c r="Q83" s="16"/>
      <c r="R83" s="16"/>
      <c r="S83" s="16">
        <v>1.33</v>
      </c>
      <c r="T83" s="16"/>
      <c r="U83" s="17"/>
      <c r="V83" s="37">
        <v>1</v>
      </c>
      <c r="W83" s="16"/>
      <c r="X83" s="16"/>
      <c r="Y83" s="16">
        <v>1.33</v>
      </c>
      <c r="Z83" s="16"/>
      <c r="AA83" s="16"/>
    </row>
    <row r="84" spans="1:27" ht="15.75" customHeight="1" x14ac:dyDescent="0.25">
      <c r="A84" s="15">
        <v>45644</v>
      </c>
      <c r="B84" s="16"/>
      <c r="C84" s="16"/>
      <c r="D84" s="16"/>
      <c r="E84" s="16">
        <v>1</v>
      </c>
      <c r="F84" s="16">
        <v>1.1599999999999999</v>
      </c>
      <c r="G84" s="17">
        <v>1.18</v>
      </c>
      <c r="H84" s="37"/>
      <c r="I84" s="16"/>
      <c r="J84" s="16"/>
      <c r="K84" s="16">
        <v>0.97613462519122896</v>
      </c>
      <c r="L84" s="16">
        <v>1.1599999999999999</v>
      </c>
      <c r="M84" s="16">
        <v>1.18</v>
      </c>
      <c r="N84" s="3"/>
      <c r="O84" s="15">
        <v>45644</v>
      </c>
      <c r="P84" s="16">
        <v>1</v>
      </c>
      <c r="Q84" s="16"/>
      <c r="R84" s="16"/>
      <c r="S84" s="16">
        <v>1.33</v>
      </c>
      <c r="T84" s="16"/>
      <c r="U84" s="17"/>
      <c r="V84" s="37">
        <v>1</v>
      </c>
      <c r="W84" s="16"/>
      <c r="X84" s="16"/>
      <c r="Y84" s="16">
        <v>1</v>
      </c>
      <c r="Z84" s="16"/>
      <c r="AA84" s="16"/>
    </row>
    <row r="85" spans="1:27" x14ac:dyDescent="0.25">
      <c r="A85" s="15">
        <v>45651</v>
      </c>
      <c r="B85" s="16"/>
      <c r="C85" s="16"/>
      <c r="D85" s="16"/>
      <c r="E85" s="16">
        <v>1</v>
      </c>
      <c r="F85" s="16">
        <v>1.1599999999999999</v>
      </c>
      <c r="G85" s="17">
        <v>1</v>
      </c>
      <c r="H85" s="37"/>
      <c r="I85" s="16"/>
      <c r="J85" s="16"/>
      <c r="K85" s="16">
        <v>0.99627791563275436</v>
      </c>
      <c r="L85" s="16">
        <v>1.1519999999999999</v>
      </c>
      <c r="M85" s="16">
        <v>1</v>
      </c>
      <c r="N85" s="3"/>
      <c r="O85" s="15">
        <v>45651</v>
      </c>
      <c r="P85" s="16">
        <v>1</v>
      </c>
      <c r="Q85" s="16"/>
      <c r="R85" s="16"/>
      <c r="S85" s="16">
        <v>1</v>
      </c>
      <c r="T85" s="16">
        <v>1.38</v>
      </c>
      <c r="U85" s="17"/>
      <c r="V85" s="37">
        <v>0.74538745387453875</v>
      </c>
      <c r="W85" s="16"/>
      <c r="X85" s="16"/>
      <c r="Y85" s="16">
        <v>1.33</v>
      </c>
      <c r="Z85" s="16">
        <v>1.38</v>
      </c>
      <c r="AA85" s="16"/>
    </row>
    <row r="86" spans="1:27" x14ac:dyDescent="0.25">
      <c r="A86" s="15">
        <v>45657</v>
      </c>
      <c r="B86" s="16"/>
      <c r="C86" s="16"/>
      <c r="D86" s="16"/>
      <c r="E86" s="16">
        <v>0.99</v>
      </c>
      <c r="F86" s="16">
        <v>1.1499999999999999</v>
      </c>
      <c r="G86" s="17">
        <v>1.18</v>
      </c>
      <c r="H86" s="37"/>
      <c r="I86" s="16"/>
      <c r="J86" s="16"/>
      <c r="K86" s="16">
        <v>0.98599999999999999</v>
      </c>
      <c r="L86" s="16">
        <v>1.1499999999999999</v>
      </c>
      <c r="M86" s="16">
        <v>1.18</v>
      </c>
      <c r="O86" s="15">
        <v>45657</v>
      </c>
      <c r="P86" s="16">
        <v>1</v>
      </c>
      <c r="Q86" s="16"/>
      <c r="R86" s="16"/>
      <c r="S86" s="16"/>
      <c r="T86" s="16"/>
      <c r="U86" s="17"/>
      <c r="V86" s="37">
        <v>1</v>
      </c>
      <c r="W86" s="16"/>
      <c r="X86" s="16"/>
      <c r="Y86" s="16"/>
      <c r="Z86" s="16"/>
      <c r="AA86" s="16"/>
    </row>
    <row r="87" spans="1:27" x14ac:dyDescent="0.25">
      <c r="A87" s="15">
        <v>45665</v>
      </c>
      <c r="B87" s="16"/>
      <c r="C87" s="16"/>
      <c r="D87" s="16"/>
      <c r="E87" s="16">
        <v>0.99</v>
      </c>
      <c r="F87" s="16">
        <v>1.1399999999999999</v>
      </c>
      <c r="G87" s="17">
        <v>1.17</v>
      </c>
      <c r="H87" s="37"/>
      <c r="I87" s="16"/>
      <c r="J87" s="16"/>
      <c r="K87" s="16">
        <v>0.98068854845357212</v>
      </c>
      <c r="L87" s="16">
        <v>1.1478655767484101</v>
      </c>
      <c r="M87" s="16">
        <v>1.17</v>
      </c>
      <c r="O87" s="15">
        <v>45665</v>
      </c>
      <c r="P87" s="16">
        <v>1</v>
      </c>
      <c r="Q87" s="16"/>
      <c r="R87" s="16"/>
      <c r="S87" s="16">
        <v>1.33</v>
      </c>
      <c r="T87" s="16">
        <v>1.38</v>
      </c>
      <c r="U87" s="17"/>
      <c r="V87" s="37">
        <v>0.99116997792494477</v>
      </c>
      <c r="W87" s="16"/>
      <c r="X87" s="16"/>
      <c r="Y87" s="16">
        <v>1.3146177145479581</v>
      </c>
      <c r="Z87" s="16">
        <v>1.336363636363636</v>
      </c>
      <c r="AA87" s="16"/>
    </row>
    <row r="88" spans="1:27" x14ac:dyDescent="0.25">
      <c r="A88" s="15">
        <v>45672</v>
      </c>
      <c r="B88" s="16"/>
      <c r="C88" s="16"/>
      <c r="D88" s="16"/>
      <c r="E88" s="16">
        <v>0.96</v>
      </c>
      <c r="F88" s="16">
        <v>1.1299999999999999</v>
      </c>
      <c r="G88" s="17">
        <v>1.17</v>
      </c>
      <c r="H88" s="37"/>
      <c r="I88" s="16"/>
      <c r="J88" s="16"/>
      <c r="K88" s="16">
        <v>0.93254169243875962</v>
      </c>
      <c r="L88" s="16">
        <v>1.133782771535581</v>
      </c>
      <c r="M88" s="16">
        <v>1.17</v>
      </c>
      <c r="O88" s="15">
        <v>45672</v>
      </c>
      <c r="P88" s="16">
        <v>1</v>
      </c>
      <c r="Q88" s="16"/>
      <c r="R88" s="16"/>
      <c r="S88" s="16">
        <v>1.33</v>
      </c>
      <c r="T88" s="16">
        <v>1.38</v>
      </c>
      <c r="U88" s="17"/>
      <c r="V88" s="37">
        <v>0.9884615384615385</v>
      </c>
      <c r="W88" s="16"/>
      <c r="X88" s="16"/>
      <c r="Y88" s="16">
        <v>1.3246913580246911</v>
      </c>
      <c r="Z88" s="16">
        <v>1.38</v>
      </c>
      <c r="AA88" s="16"/>
    </row>
    <row r="89" spans="1:27" x14ac:dyDescent="0.25">
      <c r="A89" s="15">
        <v>45679</v>
      </c>
      <c r="B89" s="16"/>
      <c r="C89" s="16"/>
      <c r="D89" s="16"/>
      <c r="E89" s="16">
        <v>0.96</v>
      </c>
      <c r="F89" s="16">
        <v>1.1499999999999999</v>
      </c>
      <c r="G89" s="17">
        <v>1.18</v>
      </c>
      <c r="H89" s="37"/>
      <c r="I89" s="16"/>
      <c r="J89" s="16"/>
      <c r="K89" s="16">
        <v>0.95309082876182771</v>
      </c>
      <c r="L89" s="16">
        <v>1.1333333333333331</v>
      </c>
      <c r="M89" s="16">
        <v>1.162591792656587</v>
      </c>
      <c r="O89" s="15">
        <v>45679</v>
      </c>
      <c r="P89" s="16">
        <v>1</v>
      </c>
      <c r="Q89" s="16"/>
      <c r="R89" s="16"/>
      <c r="S89" s="16">
        <v>1.33</v>
      </c>
      <c r="T89" s="16">
        <v>1.38</v>
      </c>
      <c r="U89" s="17"/>
      <c r="V89" s="37">
        <v>0.98980582524271843</v>
      </c>
      <c r="W89" s="16"/>
      <c r="X89" s="16"/>
      <c r="Y89" s="16">
        <v>1.3201581027667979</v>
      </c>
      <c r="Z89" s="16">
        <v>0.98</v>
      </c>
      <c r="AA89" s="16"/>
    </row>
    <row r="90" spans="1:27" x14ac:dyDescent="0.25">
      <c r="A90" s="15">
        <v>45686</v>
      </c>
      <c r="B90" s="16"/>
      <c r="C90" s="16"/>
      <c r="D90" s="16"/>
      <c r="E90" s="16">
        <v>0.89</v>
      </c>
      <c r="F90" s="16">
        <v>0.99</v>
      </c>
      <c r="G90" s="17">
        <v>1.05</v>
      </c>
      <c r="H90" s="37"/>
      <c r="I90" s="16"/>
      <c r="J90" s="16"/>
      <c r="K90" s="16">
        <v>0.8242389778831728</v>
      </c>
      <c r="L90" s="16">
        <v>0.99285714285714288</v>
      </c>
      <c r="M90" s="16">
        <v>1.05</v>
      </c>
      <c r="O90" s="15">
        <v>45686</v>
      </c>
      <c r="P90" s="16">
        <v>1</v>
      </c>
      <c r="Q90" s="16"/>
      <c r="R90" s="16"/>
      <c r="S90" s="16">
        <v>1</v>
      </c>
      <c r="T90" s="16"/>
      <c r="U90" s="17"/>
      <c r="V90" s="37">
        <v>0.97499999999999998</v>
      </c>
      <c r="W90" s="16"/>
      <c r="X90" s="16"/>
      <c r="Y90" s="16">
        <v>0.59918032786885245</v>
      </c>
      <c r="Z90" s="16"/>
      <c r="AA90" s="16"/>
    </row>
    <row r="91" spans="1:27" x14ac:dyDescent="0.25">
      <c r="A91" s="15">
        <v>45693</v>
      </c>
      <c r="B91" s="16"/>
      <c r="C91" s="16"/>
      <c r="D91" s="16"/>
      <c r="E91" s="16">
        <v>0.89</v>
      </c>
      <c r="F91" s="16">
        <v>0.99</v>
      </c>
      <c r="G91" s="17">
        <v>1.05</v>
      </c>
      <c r="H91" s="37"/>
      <c r="I91" s="16"/>
      <c r="J91" s="16"/>
      <c r="K91" s="16">
        <v>0.86526861057732474</v>
      </c>
      <c r="L91" s="16">
        <v>0.99</v>
      </c>
      <c r="M91" s="16">
        <v>1.048959537572254</v>
      </c>
      <c r="O91" s="15">
        <v>45693</v>
      </c>
      <c r="P91" s="16">
        <v>1</v>
      </c>
      <c r="Q91" s="16"/>
      <c r="R91" s="16"/>
      <c r="S91" s="16">
        <v>1.1499999999999999</v>
      </c>
      <c r="T91" s="16">
        <v>1.25</v>
      </c>
      <c r="U91" s="17"/>
      <c r="V91" s="37">
        <v>0.9898119122257053</v>
      </c>
      <c r="W91" s="16"/>
      <c r="X91" s="16"/>
      <c r="Y91" s="16">
        <v>1.1499999999999999</v>
      </c>
      <c r="Z91" s="16">
        <v>1.25</v>
      </c>
      <c r="AA91" s="16"/>
    </row>
    <row r="92" spans="1:27" x14ac:dyDescent="0.25">
      <c r="A92" s="15">
        <v>45700</v>
      </c>
      <c r="B92" s="16"/>
      <c r="C92" s="16"/>
      <c r="D92" s="16"/>
      <c r="E92" s="16">
        <v>0.85</v>
      </c>
      <c r="F92" s="16">
        <v>0.99</v>
      </c>
      <c r="G92" s="17">
        <v>1.05</v>
      </c>
      <c r="H92" s="37"/>
      <c r="I92" s="16"/>
      <c r="J92" s="16"/>
      <c r="K92" s="16">
        <v>0.84151724137931039</v>
      </c>
      <c r="L92" s="16">
        <v>0.97750000000000004</v>
      </c>
      <c r="M92" s="16">
        <v>1.05</v>
      </c>
      <c r="O92" s="15">
        <v>45700</v>
      </c>
      <c r="P92" s="16">
        <v>1</v>
      </c>
      <c r="Q92" s="16"/>
      <c r="R92" s="16"/>
      <c r="S92" s="16">
        <v>1.1499999999999999</v>
      </c>
      <c r="T92" s="16">
        <v>1.25</v>
      </c>
      <c r="U92" s="17"/>
      <c r="V92" s="37">
        <v>0.98639162561576355</v>
      </c>
      <c r="W92" s="16"/>
      <c r="X92" s="16"/>
      <c r="Y92" s="16">
        <v>1.1499999999999999</v>
      </c>
      <c r="Z92" s="16">
        <v>1.25</v>
      </c>
      <c r="AA92" s="16"/>
    </row>
    <row r="93" spans="1:27" x14ac:dyDescent="0.25">
      <c r="A93" s="15">
        <v>45707</v>
      </c>
      <c r="B93" s="16"/>
      <c r="C93" s="16"/>
      <c r="D93" s="16"/>
      <c r="E93" s="16">
        <v>0.8</v>
      </c>
      <c r="F93" s="16">
        <v>0.99</v>
      </c>
      <c r="G93" s="17">
        <v>1.05</v>
      </c>
      <c r="H93" s="37"/>
      <c r="I93" s="16"/>
      <c r="J93" s="16"/>
      <c r="K93" s="16">
        <v>0.74035369774919613</v>
      </c>
      <c r="L93" s="16">
        <v>0.99</v>
      </c>
      <c r="M93" s="16">
        <v>1.0458139534883719</v>
      </c>
      <c r="O93" s="15">
        <v>45707</v>
      </c>
      <c r="P93" s="16">
        <v>1</v>
      </c>
      <c r="Q93" s="16"/>
      <c r="R93" s="16"/>
      <c r="S93" s="16">
        <v>1.1499999999999999</v>
      </c>
      <c r="T93" s="16">
        <v>1.3</v>
      </c>
      <c r="U93" s="17"/>
      <c r="V93" s="37">
        <v>0.9796111111111111</v>
      </c>
      <c r="W93" s="16"/>
      <c r="X93" s="16"/>
      <c r="Y93" s="16">
        <v>1.1090942094754039</v>
      </c>
      <c r="Z93" s="16">
        <v>1.3</v>
      </c>
      <c r="AA93" s="16"/>
    </row>
    <row r="94" spans="1:27" x14ac:dyDescent="0.25">
      <c r="A94" s="15">
        <v>45714</v>
      </c>
      <c r="B94" s="16"/>
      <c r="C94" s="16"/>
      <c r="D94" s="16"/>
      <c r="E94" s="16">
        <v>0.76</v>
      </c>
      <c r="F94" s="16">
        <v>0.99</v>
      </c>
      <c r="G94" s="17">
        <v>1.05</v>
      </c>
      <c r="H94" s="37"/>
      <c r="I94" s="16"/>
      <c r="J94" s="16"/>
      <c r="K94" s="16">
        <v>0.77554833468724615</v>
      </c>
      <c r="L94" s="16">
        <v>0.99</v>
      </c>
      <c r="M94" s="16">
        <v>1.04</v>
      </c>
      <c r="O94" s="15">
        <v>45714</v>
      </c>
      <c r="P94" s="16">
        <v>1</v>
      </c>
      <c r="Q94" s="16"/>
      <c r="R94" s="16"/>
      <c r="S94" s="16">
        <v>1.1499999999999999</v>
      </c>
      <c r="T94" s="16"/>
      <c r="U94" s="17"/>
      <c r="V94" s="37">
        <v>0.9821428571428571</v>
      </c>
      <c r="W94" s="16"/>
      <c r="X94" s="16"/>
      <c r="Y94" s="16">
        <v>1.1499999999999999</v>
      </c>
      <c r="Z94" s="16"/>
      <c r="AA94" s="16"/>
    </row>
    <row r="95" spans="1:27" x14ac:dyDescent="0.25">
      <c r="A95" s="15">
        <v>45721</v>
      </c>
      <c r="B95" s="16"/>
      <c r="C95" s="16"/>
      <c r="D95" s="16"/>
      <c r="E95" s="16">
        <v>0.76</v>
      </c>
      <c r="F95" s="16">
        <v>1</v>
      </c>
      <c r="G95" s="17">
        <v>1.05</v>
      </c>
      <c r="H95" s="37"/>
      <c r="I95" s="16"/>
      <c r="J95" s="16"/>
      <c r="K95" s="16">
        <v>0.73347826086956525</v>
      </c>
      <c r="L95" s="16">
        <v>0.99673202614379086</v>
      </c>
      <c r="M95" s="16">
        <v>1.0476190476190479</v>
      </c>
      <c r="O95" s="15">
        <v>45721</v>
      </c>
      <c r="P95" s="16">
        <v>1</v>
      </c>
      <c r="Q95" s="16"/>
      <c r="R95" s="16"/>
      <c r="S95" s="16"/>
      <c r="T95" s="16">
        <v>1.3</v>
      </c>
      <c r="U95" s="17"/>
      <c r="V95" s="37">
        <v>0.97486800422386488</v>
      </c>
      <c r="W95" s="16"/>
      <c r="X95" s="16"/>
      <c r="Y95" s="16"/>
      <c r="Z95" s="16">
        <v>1.3</v>
      </c>
      <c r="AA95" s="16"/>
    </row>
    <row r="96" spans="1:27" x14ac:dyDescent="0.25">
      <c r="A96" s="15">
        <v>45728</v>
      </c>
      <c r="B96" s="16"/>
      <c r="C96" s="16"/>
      <c r="D96" s="16"/>
      <c r="E96" s="16">
        <v>0.72</v>
      </c>
      <c r="F96" s="16">
        <v>0.99</v>
      </c>
      <c r="G96" s="17">
        <v>1.05</v>
      </c>
      <c r="H96" s="37"/>
      <c r="I96" s="16"/>
      <c r="J96" s="16"/>
      <c r="K96" s="16">
        <v>0.71321657279530903</v>
      </c>
      <c r="L96" s="16">
        <v>0.99001312335958003</v>
      </c>
      <c r="M96" s="16">
        <v>1.0269841269841271</v>
      </c>
      <c r="O96" s="15">
        <v>45728</v>
      </c>
      <c r="P96" s="16">
        <v>1</v>
      </c>
      <c r="Q96" s="16"/>
      <c r="R96" s="16"/>
      <c r="S96" s="16">
        <v>1.1499999999999999</v>
      </c>
      <c r="T96" s="16">
        <v>1.3</v>
      </c>
      <c r="U96" s="17"/>
      <c r="V96" s="37">
        <v>0.9438311688311688</v>
      </c>
      <c r="W96" s="16"/>
      <c r="X96" s="16"/>
      <c r="Y96" s="16">
        <v>1.144554455445544</v>
      </c>
      <c r="Z96" s="16">
        <v>1.3</v>
      </c>
      <c r="AA96" s="16"/>
    </row>
    <row r="97" spans="1:27" x14ac:dyDescent="0.25">
      <c r="A97" s="15">
        <v>45735</v>
      </c>
      <c r="B97" s="16"/>
      <c r="C97" s="16"/>
      <c r="D97" s="16"/>
      <c r="E97" s="16">
        <v>0.7</v>
      </c>
      <c r="F97" s="16">
        <v>0.99</v>
      </c>
      <c r="G97" s="17">
        <v>1.05</v>
      </c>
      <c r="H97" s="37"/>
      <c r="I97" s="16"/>
      <c r="J97" s="16"/>
      <c r="K97" s="16">
        <v>0.71218318817888249</v>
      </c>
      <c r="L97" s="16">
        <v>0.99</v>
      </c>
      <c r="M97" s="16">
        <v>1.0423076923076919</v>
      </c>
      <c r="O97" s="15">
        <v>45735</v>
      </c>
      <c r="P97" s="16">
        <v>1</v>
      </c>
      <c r="Q97" s="16"/>
      <c r="R97" s="16"/>
      <c r="S97" s="16">
        <v>1.1499999999999999</v>
      </c>
      <c r="T97" s="16"/>
      <c r="U97" s="17"/>
      <c r="V97" s="37">
        <v>0.96857142857142897</v>
      </c>
      <c r="W97" s="16"/>
      <c r="X97" s="16"/>
      <c r="Y97" s="16">
        <v>0.9375</v>
      </c>
      <c r="Z97" s="16"/>
      <c r="AA97" s="16"/>
    </row>
    <row r="98" spans="1:27" x14ac:dyDescent="0.25">
      <c r="A98" s="15">
        <v>45742</v>
      </c>
      <c r="B98" s="16"/>
      <c r="C98" s="16"/>
      <c r="D98" s="16"/>
      <c r="E98" s="16">
        <v>0.7</v>
      </c>
      <c r="F98" s="16">
        <v>0.99</v>
      </c>
      <c r="G98" s="17">
        <v>1.05</v>
      </c>
      <c r="H98" s="37"/>
      <c r="I98" s="16"/>
      <c r="J98" s="16"/>
      <c r="K98" s="16">
        <v>0.71328124999999998</v>
      </c>
      <c r="L98" s="16">
        <v>0.99004728132387709</v>
      </c>
      <c r="M98" s="16">
        <v>1.05</v>
      </c>
      <c r="O98" s="15">
        <v>45742</v>
      </c>
      <c r="P98" s="16">
        <v>1</v>
      </c>
      <c r="Q98" s="16"/>
      <c r="R98" s="16"/>
      <c r="S98" s="16">
        <v>1.1499999999999999</v>
      </c>
      <c r="T98" s="16">
        <v>1.3</v>
      </c>
      <c r="U98" s="17"/>
      <c r="V98" s="37">
        <v>0.98</v>
      </c>
      <c r="W98" s="16"/>
      <c r="X98" s="16"/>
      <c r="Y98" s="16">
        <v>1.1499999999999999</v>
      </c>
      <c r="Z98" s="16">
        <v>1.3</v>
      </c>
      <c r="AA98" s="16"/>
    </row>
    <row r="99" spans="1:27" x14ac:dyDescent="0.25">
      <c r="A99" s="15">
        <v>45749</v>
      </c>
      <c r="B99" s="16"/>
      <c r="C99" s="16"/>
      <c r="D99" s="16"/>
      <c r="E99" s="16">
        <v>0.69</v>
      </c>
      <c r="F99" s="16">
        <v>0.97</v>
      </c>
      <c r="G99" s="17">
        <v>1.05</v>
      </c>
      <c r="H99" s="37"/>
      <c r="I99" s="16"/>
      <c r="J99" s="16"/>
      <c r="K99" s="16">
        <v>0.6907727797001153</v>
      </c>
      <c r="L99" s="16">
        <v>0.97469059405940595</v>
      </c>
      <c r="M99" s="16">
        <v>1.0414285714285709</v>
      </c>
      <c r="O99" s="15">
        <v>45749</v>
      </c>
      <c r="P99" s="16">
        <v>1</v>
      </c>
      <c r="Q99" s="16"/>
      <c r="R99" s="16"/>
      <c r="S99" s="16"/>
      <c r="T99" s="16">
        <v>1.3</v>
      </c>
      <c r="U99" s="17"/>
      <c r="V99" s="37">
        <v>0.97599999999999998</v>
      </c>
      <c r="W99" s="16"/>
      <c r="X99" s="16"/>
      <c r="Y99" s="16"/>
      <c r="Z99" s="16">
        <v>1.25</v>
      </c>
      <c r="AA99" s="16"/>
    </row>
    <row r="100" spans="1:27" x14ac:dyDescent="0.25">
      <c r="A100" s="15">
        <v>45756</v>
      </c>
      <c r="B100" s="16"/>
      <c r="C100" s="16"/>
      <c r="D100" s="16"/>
      <c r="E100" s="16">
        <v>0.68</v>
      </c>
      <c r="F100" s="16">
        <v>0.95</v>
      </c>
      <c r="G100" s="17">
        <v>1.04</v>
      </c>
      <c r="H100" s="37"/>
      <c r="I100" s="16"/>
      <c r="J100" s="16"/>
      <c r="K100" s="16">
        <v>0.62403705509507557</v>
      </c>
      <c r="L100" s="16">
        <v>0.92794597112249655</v>
      </c>
      <c r="M100" s="16">
        <v>1.04</v>
      </c>
      <c r="O100" s="15">
        <v>45756</v>
      </c>
      <c r="P100" s="16">
        <v>1</v>
      </c>
      <c r="Q100" s="16"/>
      <c r="R100" s="16"/>
      <c r="S100" s="16">
        <v>1.1200000000000001</v>
      </c>
      <c r="T100" s="16"/>
      <c r="U100" s="17"/>
      <c r="V100" s="37">
        <v>0.97571428571428598</v>
      </c>
      <c r="W100" s="16"/>
      <c r="X100" s="16"/>
      <c r="Y100" s="16">
        <v>1.0175000000000001</v>
      </c>
      <c r="Z100" s="16"/>
      <c r="AA100" s="16"/>
    </row>
    <row r="101" spans="1:27" x14ac:dyDescent="0.25">
      <c r="A101" s="15">
        <v>45763</v>
      </c>
      <c r="B101" s="16"/>
      <c r="C101" s="16"/>
      <c r="D101" s="16"/>
      <c r="E101" s="16">
        <v>0.9</v>
      </c>
      <c r="F101" s="16">
        <v>0.95</v>
      </c>
      <c r="G101" s="17">
        <v>1.05</v>
      </c>
      <c r="H101" s="37"/>
      <c r="I101" s="16"/>
      <c r="J101" s="16"/>
      <c r="K101" s="16">
        <v>0.64191049913941478</v>
      </c>
      <c r="L101" s="16">
        <v>0.9</v>
      </c>
      <c r="M101" s="16">
        <v>1.05</v>
      </c>
      <c r="O101" s="15">
        <v>45763</v>
      </c>
      <c r="P101" s="16">
        <v>1</v>
      </c>
      <c r="Q101" s="16"/>
      <c r="R101" s="16"/>
      <c r="S101" s="16">
        <v>1.1499999999999999</v>
      </c>
      <c r="T101" s="16">
        <v>1.3</v>
      </c>
      <c r="U101" s="17"/>
      <c r="V101" s="37">
        <v>0.96333333333333304</v>
      </c>
      <c r="W101" s="16"/>
      <c r="X101" s="16"/>
      <c r="Y101" s="16">
        <v>0.74</v>
      </c>
      <c r="Z101" s="16">
        <v>1.1000000000000001</v>
      </c>
      <c r="AA101" s="16"/>
    </row>
    <row r="102" spans="1:27" x14ac:dyDescent="0.25">
      <c r="A102" s="15">
        <v>45770</v>
      </c>
      <c r="B102" s="16"/>
      <c r="C102" s="16"/>
      <c r="D102" s="16"/>
      <c r="E102" s="16">
        <v>0.65</v>
      </c>
      <c r="F102" s="16">
        <v>0.95</v>
      </c>
      <c r="G102" s="17">
        <v>1.05</v>
      </c>
      <c r="H102" s="37"/>
      <c r="I102" s="16"/>
      <c r="J102" s="16"/>
      <c r="K102" s="16">
        <v>0.67280316722609523</v>
      </c>
      <c r="L102" s="16">
        <v>0.91093749999999996</v>
      </c>
      <c r="M102" s="16">
        <v>1.05</v>
      </c>
      <c r="O102" s="15">
        <v>45770</v>
      </c>
      <c r="P102" s="16">
        <v>1</v>
      </c>
      <c r="Q102" s="16"/>
      <c r="R102" s="16"/>
      <c r="S102" s="16">
        <v>0.5</v>
      </c>
      <c r="T102" s="16"/>
      <c r="U102" s="17"/>
      <c r="V102" s="37">
        <v>0.97599999999999998</v>
      </c>
      <c r="W102" s="16"/>
      <c r="X102" s="16"/>
      <c r="Y102" s="16">
        <v>0.5</v>
      </c>
      <c r="Z102" s="16"/>
      <c r="AA102" s="16"/>
    </row>
    <row r="103" spans="1:27" ht="18" customHeight="1" x14ac:dyDescent="0.25">
      <c r="A103" s="15">
        <v>45785</v>
      </c>
      <c r="B103" s="16"/>
      <c r="C103" s="16"/>
      <c r="D103" s="16"/>
      <c r="E103" s="16">
        <v>0.59</v>
      </c>
      <c r="F103" s="16">
        <v>0.89</v>
      </c>
      <c r="G103" s="17">
        <v>1.03</v>
      </c>
      <c r="H103" s="37"/>
      <c r="I103" s="16"/>
      <c r="J103" s="16"/>
      <c r="K103" s="16">
        <v>0.61</v>
      </c>
      <c r="L103" s="16">
        <v>0.9</v>
      </c>
      <c r="M103" s="16">
        <v>1.03</v>
      </c>
      <c r="O103" s="15">
        <v>45785</v>
      </c>
      <c r="P103" s="16">
        <v>1</v>
      </c>
      <c r="Q103" s="16"/>
      <c r="R103" s="16"/>
      <c r="S103" s="16">
        <v>1.1000000000000001</v>
      </c>
      <c r="T103" s="16">
        <v>1.2</v>
      </c>
      <c r="U103" s="17"/>
      <c r="V103" s="16">
        <v>0.99</v>
      </c>
      <c r="W103" s="16"/>
      <c r="X103" s="16"/>
      <c r="Y103" s="16">
        <v>1.0900000000000001</v>
      </c>
      <c r="Z103" s="16">
        <v>1.2</v>
      </c>
      <c r="AA103" s="16"/>
    </row>
    <row r="104" spans="1:27" ht="18" customHeight="1" x14ac:dyDescent="0.25">
      <c r="A104" s="15">
        <v>45799</v>
      </c>
      <c r="B104" s="16"/>
      <c r="C104" s="16"/>
      <c r="D104" s="16"/>
      <c r="E104" s="16">
        <v>0.55000000000000004</v>
      </c>
      <c r="F104" s="16">
        <v>0.89</v>
      </c>
      <c r="G104" s="17">
        <v>1.03</v>
      </c>
      <c r="H104" s="37"/>
      <c r="I104" s="16"/>
      <c r="J104" s="16"/>
      <c r="K104" s="16">
        <v>0.52</v>
      </c>
      <c r="L104" s="16">
        <v>0.9</v>
      </c>
      <c r="M104" s="16">
        <v>1.03</v>
      </c>
      <c r="O104" s="15">
        <v>45799</v>
      </c>
      <c r="P104" s="16">
        <v>1</v>
      </c>
      <c r="Q104" s="16"/>
      <c r="R104" s="16"/>
      <c r="S104" s="16">
        <v>1</v>
      </c>
      <c r="T104" s="16">
        <v>1.3</v>
      </c>
      <c r="U104" s="17"/>
      <c r="V104" s="16">
        <v>0.99</v>
      </c>
      <c r="W104" s="16"/>
      <c r="X104" s="16"/>
      <c r="Y104" s="16">
        <v>0.82</v>
      </c>
      <c r="Z104" s="16">
        <v>1.3</v>
      </c>
      <c r="AA104" s="16"/>
    </row>
    <row r="105" spans="1:27" ht="18" customHeight="1" x14ac:dyDescent="0.25">
      <c r="A105" s="15">
        <v>45806</v>
      </c>
      <c r="B105" s="16"/>
      <c r="C105" s="16"/>
      <c r="D105" s="16"/>
      <c r="E105" s="16">
        <v>0.5</v>
      </c>
      <c r="F105" s="16">
        <v>0.89</v>
      </c>
      <c r="G105" s="17">
        <v>1.03</v>
      </c>
      <c r="H105" s="37"/>
      <c r="I105" s="16"/>
      <c r="J105" s="16"/>
      <c r="K105" s="16">
        <v>0.5</v>
      </c>
      <c r="L105" s="16">
        <v>0.89</v>
      </c>
      <c r="M105" s="16">
        <v>1.03</v>
      </c>
      <c r="O105" s="15">
        <v>45806</v>
      </c>
      <c r="P105" s="16">
        <v>1</v>
      </c>
      <c r="Q105" s="16"/>
      <c r="R105" s="16"/>
      <c r="S105" s="16">
        <v>0.9</v>
      </c>
      <c r="T105" s="16">
        <v>0</v>
      </c>
      <c r="U105" s="17"/>
      <c r="V105" s="16">
        <v>0.99</v>
      </c>
      <c r="W105" s="16"/>
      <c r="X105" s="16"/>
      <c r="Y105" s="16">
        <v>0.9</v>
      </c>
      <c r="Z105" s="16"/>
      <c r="AA105" s="16"/>
    </row>
    <row r="106" spans="1:27" x14ac:dyDescent="0.25">
      <c r="A106" s="15">
        <v>45813</v>
      </c>
      <c r="B106" s="16"/>
      <c r="C106" s="16"/>
      <c r="D106" s="16"/>
      <c r="E106" s="16">
        <v>0.5</v>
      </c>
      <c r="F106" s="16">
        <v>0.89</v>
      </c>
      <c r="G106" s="17">
        <v>1.05</v>
      </c>
      <c r="H106" s="37"/>
      <c r="I106" s="16"/>
      <c r="J106" s="16"/>
      <c r="K106" s="16">
        <v>0.48</v>
      </c>
      <c r="L106" s="16">
        <v>0.6</v>
      </c>
      <c r="M106" s="16">
        <v>1.01</v>
      </c>
      <c r="O106" s="15">
        <v>45813</v>
      </c>
      <c r="P106" s="16">
        <v>1</v>
      </c>
      <c r="Q106" s="16"/>
      <c r="R106" s="16"/>
      <c r="S106" s="16"/>
      <c r="T106" s="16">
        <v>1.3</v>
      </c>
      <c r="U106" s="17"/>
      <c r="V106" s="16">
        <v>0.99</v>
      </c>
      <c r="W106" s="16"/>
      <c r="X106" s="16"/>
      <c r="Y106" s="16"/>
      <c r="Z106" s="16">
        <v>0.8</v>
      </c>
      <c r="AA106" s="16"/>
    </row>
    <row r="107" spans="1:27" x14ac:dyDescent="0.25">
      <c r="A107" s="15">
        <v>45820</v>
      </c>
      <c r="B107" s="16"/>
      <c r="C107" s="16"/>
      <c r="D107" s="16"/>
      <c r="E107" s="16">
        <v>0.5</v>
      </c>
      <c r="F107" s="16">
        <v>0.9</v>
      </c>
      <c r="G107" s="17">
        <v>1.03</v>
      </c>
      <c r="H107" s="37"/>
      <c r="I107" s="16"/>
      <c r="J107" s="16"/>
      <c r="K107" s="16">
        <v>0.46</v>
      </c>
      <c r="L107" s="16">
        <v>0.89</v>
      </c>
      <c r="M107" s="16">
        <v>1.03</v>
      </c>
      <c r="O107" s="15">
        <v>45820</v>
      </c>
      <c r="P107" s="16">
        <v>1</v>
      </c>
      <c r="Q107" s="16"/>
      <c r="R107" s="16"/>
      <c r="S107" s="16">
        <v>1.1499999999999999</v>
      </c>
      <c r="T107" s="16">
        <v>1</v>
      </c>
      <c r="U107" s="17"/>
      <c r="V107" s="16">
        <v>0.99</v>
      </c>
      <c r="W107" s="16"/>
      <c r="X107" s="16"/>
      <c r="Y107" s="16">
        <v>1.03</v>
      </c>
      <c r="Z107" s="16">
        <v>1</v>
      </c>
      <c r="AA107" s="16"/>
    </row>
    <row r="108" spans="1:27" x14ac:dyDescent="0.25">
      <c r="A108" s="15">
        <v>45827</v>
      </c>
      <c r="B108" s="16"/>
      <c r="C108" s="16"/>
      <c r="D108" s="16"/>
      <c r="E108" s="16">
        <v>0.45</v>
      </c>
      <c r="F108" s="16">
        <v>1</v>
      </c>
      <c r="G108" s="17">
        <v>1.03</v>
      </c>
      <c r="H108" s="37"/>
      <c r="I108" s="16"/>
      <c r="J108" s="16"/>
      <c r="K108" s="16">
        <v>0.47</v>
      </c>
      <c r="L108" s="16">
        <v>0.92</v>
      </c>
      <c r="M108" s="16">
        <v>1.02</v>
      </c>
      <c r="O108" s="15">
        <v>45827</v>
      </c>
      <c r="P108" s="16">
        <v>1</v>
      </c>
      <c r="Q108" s="16"/>
      <c r="R108" s="16"/>
      <c r="S108" s="16">
        <v>1.1000000000000001</v>
      </c>
      <c r="T108" s="16">
        <v>1</v>
      </c>
      <c r="U108" s="17"/>
      <c r="V108" s="16">
        <v>0.99</v>
      </c>
      <c r="W108" s="16"/>
      <c r="X108" s="16"/>
      <c r="Y108" s="16">
        <v>1.08</v>
      </c>
      <c r="Z108" s="16">
        <v>1</v>
      </c>
      <c r="AA108" s="16"/>
    </row>
    <row r="109" spans="1:27" x14ac:dyDescent="0.25">
      <c r="A109" s="15">
        <v>45834</v>
      </c>
      <c r="B109" s="16"/>
      <c r="C109" s="16"/>
      <c r="D109" s="16"/>
      <c r="E109" s="16">
        <v>0.44</v>
      </c>
      <c r="F109" s="16">
        <v>1</v>
      </c>
      <c r="G109" s="17">
        <v>1.03</v>
      </c>
      <c r="H109" s="37"/>
      <c r="I109" s="16"/>
      <c r="J109" s="16"/>
      <c r="K109" s="16">
        <v>0.39</v>
      </c>
      <c r="L109" s="16">
        <v>0.97</v>
      </c>
      <c r="M109" s="16">
        <v>1.03</v>
      </c>
      <c r="O109" s="15">
        <v>45834</v>
      </c>
      <c r="P109" s="16">
        <v>1</v>
      </c>
      <c r="Q109" s="16"/>
      <c r="R109" s="16"/>
      <c r="S109" s="16"/>
      <c r="T109" s="16">
        <v>1</v>
      </c>
      <c r="U109" s="17"/>
      <c r="V109" s="16">
        <v>0.99</v>
      </c>
      <c r="W109" s="16"/>
      <c r="X109" s="16"/>
      <c r="Y109" s="16"/>
      <c r="Z109" s="16">
        <v>1</v>
      </c>
      <c r="AA109" s="16"/>
    </row>
    <row r="110" spans="1:27" x14ac:dyDescent="0.25">
      <c r="A110" s="15">
        <v>45841.572916666664</v>
      </c>
      <c r="H110" s="37"/>
      <c r="I110" s="16"/>
      <c r="J110" s="16"/>
      <c r="K110" s="16">
        <v>0.45767195767195767</v>
      </c>
      <c r="L110" s="16">
        <v>0.99269102990033231</v>
      </c>
      <c r="M110" s="16"/>
      <c r="O110" s="15">
        <v>45841.572916666664</v>
      </c>
      <c r="V110" s="58">
        <v>0.98960000000000004</v>
      </c>
      <c r="W110" s="16"/>
      <c r="X110" s="16"/>
      <c r="Y110" s="16">
        <v>1.1008165019338203</v>
      </c>
      <c r="Z110" s="16">
        <v>0.95</v>
      </c>
      <c r="AA110" s="16"/>
    </row>
    <row r="111" spans="1:27" x14ac:dyDescent="0.25">
      <c r="A111" s="15">
        <v>45848</v>
      </c>
      <c r="H111" s="37"/>
      <c r="I111" s="16"/>
      <c r="J111" s="16"/>
      <c r="K111" s="16">
        <v>0.41460090850097336</v>
      </c>
      <c r="L111" s="16">
        <v>0.95378492398312509</v>
      </c>
      <c r="M111" s="16">
        <v>1.0464876033057851</v>
      </c>
      <c r="O111" s="15">
        <v>45848</v>
      </c>
      <c r="V111" s="16">
        <v>0.97711370262390673</v>
      </c>
      <c r="W111" s="16"/>
      <c r="X111" s="16"/>
      <c r="Y111" s="16">
        <v>1.0999999999999999</v>
      </c>
      <c r="Z111" s="16">
        <v>1.1168969181721573</v>
      </c>
      <c r="AA111" s="16"/>
    </row>
    <row r="112" spans="1:27" x14ac:dyDescent="0.25">
      <c r="A112" s="15">
        <v>45855</v>
      </c>
      <c r="H112" s="37"/>
      <c r="I112" s="16"/>
      <c r="J112" s="16"/>
      <c r="K112" s="16">
        <v>0.40650716245047241</v>
      </c>
      <c r="L112" s="16">
        <v>0.82140309155767</v>
      </c>
      <c r="M112" s="16">
        <v>1.03</v>
      </c>
      <c r="O112" s="15">
        <v>45855</v>
      </c>
      <c r="V112" s="16">
        <v>0.95323141070187634</v>
      </c>
      <c r="W112" s="16"/>
      <c r="X112" s="16"/>
      <c r="Y112" s="16">
        <v>0.98684363046250145</v>
      </c>
      <c r="Z112" s="16">
        <v>1</v>
      </c>
      <c r="AA112" s="16"/>
    </row>
    <row r="113" spans="1:27" x14ac:dyDescent="0.25">
      <c r="A113" s="15">
        <v>45862</v>
      </c>
      <c r="H113" s="37"/>
      <c r="I113" s="16"/>
      <c r="J113" s="16"/>
      <c r="K113" s="16">
        <v>0.47657657657657659</v>
      </c>
      <c r="L113" s="16">
        <v>0.83650485436893196</v>
      </c>
      <c r="M113" s="16"/>
      <c r="O113" s="15">
        <v>45862</v>
      </c>
      <c r="V113" s="16">
        <v>0.92225416906267976</v>
      </c>
      <c r="W113" s="16"/>
      <c r="X113" s="16"/>
      <c r="Y113" s="16">
        <v>1.125</v>
      </c>
      <c r="Z113" s="16">
        <v>1.1181818181818182</v>
      </c>
      <c r="AA113" s="16"/>
    </row>
    <row r="114" spans="1:27" x14ac:dyDescent="0.25">
      <c r="A114" s="15">
        <v>45869</v>
      </c>
      <c r="H114" s="37"/>
      <c r="I114" s="16"/>
      <c r="J114" s="16"/>
      <c r="K114" s="16">
        <v>0.53333333333333333</v>
      </c>
      <c r="L114" s="16">
        <v>0.85833333333333339</v>
      </c>
      <c r="M114" s="16"/>
      <c r="O114" s="15">
        <v>45869</v>
      </c>
      <c r="V114" s="16">
        <v>0.9102653631284916</v>
      </c>
      <c r="W114" s="16"/>
      <c r="X114" s="16"/>
      <c r="Y114" s="16">
        <v>1.1499999999999999</v>
      </c>
      <c r="Z114" s="16">
        <v>1.3</v>
      </c>
      <c r="AA114" s="16"/>
    </row>
    <row r="115" spans="1:27" x14ac:dyDescent="0.25">
      <c r="A115" s="67">
        <v>45876</v>
      </c>
      <c r="H115" s="37"/>
      <c r="I115" s="16"/>
      <c r="J115" s="16"/>
      <c r="K115" s="16">
        <v>0.45939849624060147</v>
      </c>
      <c r="L115" s="16">
        <v>0.86068181818181821</v>
      </c>
      <c r="M115" s="16"/>
      <c r="O115" s="67">
        <v>45876</v>
      </c>
      <c r="V115" s="16">
        <v>0.91018626309662398</v>
      </c>
      <c r="W115" s="2"/>
      <c r="X115" s="2"/>
      <c r="Y115" s="16">
        <v>1.1357142857142857</v>
      </c>
      <c r="Z115" s="16">
        <v>1.29</v>
      </c>
      <c r="AA115" s="2"/>
    </row>
    <row r="116" spans="1:27" x14ac:dyDescent="0.25">
      <c r="A116" s="67">
        <v>45883</v>
      </c>
      <c r="H116" s="37"/>
      <c r="I116" s="16"/>
      <c r="J116" s="16"/>
      <c r="K116" s="16">
        <v>0.39528725135982851</v>
      </c>
      <c r="L116" s="16">
        <v>0.76136363636363635</v>
      </c>
      <c r="M116" s="16"/>
      <c r="O116" s="67">
        <v>45883</v>
      </c>
      <c r="V116" s="16">
        <v>0.87360406091370557</v>
      </c>
      <c r="W116" s="2"/>
      <c r="X116" s="2"/>
      <c r="Y116" s="16">
        <v>1.1000000000000001</v>
      </c>
      <c r="Z116" s="16">
        <v>1.3</v>
      </c>
      <c r="AA116" s="2"/>
    </row>
    <row r="117" spans="1:27" x14ac:dyDescent="0.25">
      <c r="A117" s="67">
        <v>45890</v>
      </c>
      <c r="H117" s="37"/>
      <c r="I117" s="16"/>
      <c r="J117" s="16"/>
      <c r="K117" s="16">
        <v>0.28396510518813839</v>
      </c>
      <c r="L117" s="16">
        <v>0.8</v>
      </c>
      <c r="M117" s="16"/>
      <c r="O117" s="67">
        <v>45890</v>
      </c>
      <c r="V117" s="16">
        <v>0.84402769763416052</v>
      </c>
      <c r="W117" s="2"/>
      <c r="X117" s="2"/>
      <c r="Y117" s="16">
        <v>1.0360696517412935</v>
      </c>
      <c r="Z117" s="16"/>
      <c r="AA117" s="2"/>
    </row>
    <row r="118" spans="1:27" x14ac:dyDescent="0.25">
      <c r="A118" s="67">
        <v>45897</v>
      </c>
      <c r="H118" s="37"/>
      <c r="I118" s="16"/>
      <c r="J118" s="16"/>
      <c r="K118" s="16">
        <v>0.29768169358710295</v>
      </c>
      <c r="L118" s="16">
        <v>0.91666666666666663</v>
      </c>
      <c r="M118" s="16"/>
      <c r="O118" s="67">
        <v>45897</v>
      </c>
      <c r="V118" s="16">
        <v>0.81506602641056425</v>
      </c>
      <c r="W118" s="2"/>
      <c r="X118" s="2"/>
      <c r="Y118" s="16"/>
      <c r="Z118" s="16"/>
      <c r="AA118" s="2"/>
    </row>
    <row r="119" spans="1:27" x14ac:dyDescent="0.25">
      <c r="A119" s="67">
        <v>45904</v>
      </c>
      <c r="H119" s="37"/>
      <c r="I119" s="16"/>
      <c r="J119" s="16"/>
      <c r="K119" s="16">
        <v>0.22101990049751244</v>
      </c>
      <c r="L119" s="16">
        <v>0.76681818181818184</v>
      </c>
      <c r="M119" s="16"/>
      <c r="O119" s="67">
        <v>45904</v>
      </c>
      <c r="V119" s="16">
        <v>0.79476153244722436</v>
      </c>
      <c r="W119" s="2"/>
      <c r="X119" s="2"/>
      <c r="Y119" s="16"/>
      <c r="Z119" s="16"/>
      <c r="AA119" s="2"/>
    </row>
    <row r="120" spans="1:27" x14ac:dyDescent="0.25">
      <c r="A120" s="67">
        <v>45911</v>
      </c>
      <c r="H120" s="37"/>
      <c r="I120" s="16"/>
      <c r="J120" s="16"/>
      <c r="K120" s="16">
        <v>0.17963282769350447</v>
      </c>
      <c r="L120" s="16">
        <v>0.80891800507185119</v>
      </c>
      <c r="M120" s="16"/>
      <c r="O120" s="67">
        <v>45911</v>
      </c>
      <c r="V120" s="16">
        <v>0.80528301886792442</v>
      </c>
      <c r="W120" s="2"/>
      <c r="X120" s="2"/>
      <c r="Y120" s="16">
        <v>0.6</v>
      </c>
      <c r="Z120" s="16">
        <v>1.1471482889733839</v>
      </c>
      <c r="AA120" s="2"/>
    </row>
    <row r="121" spans="1:27" x14ac:dyDescent="0.25">
      <c r="A121" s="67">
        <v>45918</v>
      </c>
      <c r="H121" s="37"/>
      <c r="I121" s="16"/>
      <c r="J121" s="16"/>
      <c r="K121" s="16">
        <v>0.16647078464106846</v>
      </c>
      <c r="L121" s="16">
        <v>0.844705059282716</v>
      </c>
      <c r="M121" s="16"/>
      <c r="O121" s="67">
        <v>45918</v>
      </c>
      <c r="V121" s="16">
        <v>0.79914163090128754</v>
      </c>
      <c r="W121" s="2"/>
      <c r="X121" s="2"/>
      <c r="Y121" s="16">
        <v>1.1499999999999999</v>
      </c>
      <c r="Z121" s="16">
        <v>1.0009389671361502</v>
      </c>
      <c r="AA121" s="2"/>
    </row>
    <row r="122" spans="1:27" x14ac:dyDescent="0.25">
      <c r="A122" s="67">
        <v>45925</v>
      </c>
      <c r="H122" s="37"/>
      <c r="I122" s="16"/>
      <c r="J122" s="16"/>
      <c r="K122" s="16">
        <v>0.89999999999999991</v>
      </c>
      <c r="L122" s="16">
        <v>0.73560964863971812</v>
      </c>
      <c r="M122" s="16"/>
      <c r="O122" s="67">
        <v>45925</v>
      </c>
      <c r="V122" s="16">
        <v>0.79778554778554778</v>
      </c>
      <c r="W122" s="2"/>
      <c r="X122" s="2"/>
      <c r="Y122" s="16">
        <v>1.1499999999999999</v>
      </c>
      <c r="Z122" s="16">
        <v>1.1499999999999999</v>
      </c>
      <c r="AA122" s="2"/>
    </row>
    <row r="123" spans="1:27" x14ac:dyDescent="0.25">
      <c r="A123" s="67">
        <v>45932</v>
      </c>
      <c r="H123" s="37"/>
      <c r="I123" s="16"/>
      <c r="J123" s="16"/>
      <c r="K123" s="16">
        <v>0.30820895522388059</v>
      </c>
      <c r="L123" s="16">
        <v>0.8</v>
      </c>
      <c r="M123" s="16"/>
      <c r="O123" s="67">
        <v>45932</v>
      </c>
      <c r="V123" s="16">
        <v>0.82040229885057503</v>
      </c>
      <c r="W123" s="2"/>
      <c r="X123" s="2"/>
      <c r="Y123" s="16">
        <v>0.5</v>
      </c>
      <c r="Z123" s="16">
        <v>1.2875000000000001</v>
      </c>
      <c r="AA123" s="2"/>
    </row>
    <row r="124" spans="1:27" x14ac:dyDescent="0.25">
      <c r="A124" s="67">
        <v>45939</v>
      </c>
      <c r="H124" s="37"/>
      <c r="I124" s="16"/>
      <c r="J124" s="16"/>
      <c r="K124" s="16">
        <v>0.23221856725146195</v>
      </c>
      <c r="L124" s="16">
        <v>0.83687083888149139</v>
      </c>
      <c r="M124" s="16"/>
      <c r="O124" s="67">
        <v>45939</v>
      </c>
      <c r="V124" s="16">
        <v>0.84576975598171333</v>
      </c>
      <c r="W124" s="2"/>
      <c r="X124" s="2"/>
      <c r="Y124" s="16">
        <v>0.81999999999999984</v>
      </c>
      <c r="Z124" s="16"/>
      <c r="AA124" s="2"/>
    </row>
    <row r="125" spans="1:27" x14ac:dyDescent="0.25">
      <c r="A125" s="67">
        <v>45946</v>
      </c>
      <c r="H125" s="37"/>
      <c r="I125" s="16"/>
      <c r="J125" s="16"/>
      <c r="K125" s="16">
        <v>0.19942492012779553</v>
      </c>
      <c r="L125" s="16">
        <v>0.85679012345679006</v>
      </c>
      <c r="M125" s="16"/>
      <c r="O125" s="67">
        <v>45946</v>
      </c>
      <c r="V125" s="16">
        <v>0.83074229691876744</v>
      </c>
      <c r="W125" s="2"/>
      <c r="X125" s="2"/>
      <c r="Y125" s="16">
        <v>1.1074766355140186</v>
      </c>
      <c r="Z125" s="16">
        <v>1.2166666666666666</v>
      </c>
      <c r="AA125" s="2"/>
    </row>
    <row r="126" spans="1:27" x14ac:dyDescent="0.25">
      <c r="A126" s="67">
        <v>45953</v>
      </c>
      <c r="H126" s="37"/>
      <c r="I126" s="16"/>
      <c r="J126" s="16"/>
      <c r="K126" s="16">
        <v>0.24990583804143121</v>
      </c>
      <c r="L126" s="16">
        <v>0.74061855670103105</v>
      </c>
      <c r="M126" s="16"/>
      <c r="O126" s="67">
        <v>45953</v>
      </c>
      <c r="V126" s="16">
        <v>0.84034334763948493</v>
      </c>
      <c r="W126" s="2"/>
      <c r="X126" s="2"/>
      <c r="Y126" s="16"/>
      <c r="Z126" s="16"/>
      <c r="AA126" s="2"/>
    </row>
    <row r="127" spans="1:27" x14ac:dyDescent="0.25">
      <c r="A127" s="67">
        <v>45960</v>
      </c>
      <c r="H127" s="37"/>
      <c r="I127" s="16"/>
      <c r="J127" s="16"/>
      <c r="K127" s="16">
        <v>0.27554991539763113</v>
      </c>
      <c r="L127" s="16">
        <v>0.70618892508143327</v>
      </c>
      <c r="M127" s="16"/>
      <c r="O127" s="67">
        <v>45960</v>
      </c>
      <c r="V127" s="16">
        <v>0.84373927958833606</v>
      </c>
      <c r="W127" s="2"/>
      <c r="X127" s="2"/>
      <c r="Y127" s="16"/>
      <c r="Z127" s="16"/>
      <c r="AA127" s="2"/>
    </row>
    <row r="128" spans="1:27" x14ac:dyDescent="0.25">
      <c r="A128" s="67">
        <v>45974</v>
      </c>
      <c r="H128" s="37"/>
      <c r="I128" s="37"/>
      <c r="J128" s="37"/>
      <c r="K128" s="16">
        <v>0.18736842105263157</v>
      </c>
      <c r="L128" s="37">
        <v>0.74928084784254356</v>
      </c>
      <c r="M128" s="37"/>
      <c r="O128" s="67">
        <v>45974</v>
      </c>
      <c r="V128" s="16">
        <v>0.84171075837742515</v>
      </c>
      <c r="W128" s="37"/>
      <c r="X128" s="37"/>
      <c r="Y128" s="16">
        <v>1.1499999999999999</v>
      </c>
      <c r="Z128" s="16">
        <v>1.29</v>
      </c>
      <c r="AA128" s="37"/>
    </row>
    <row r="129" spans="1:27" x14ac:dyDescent="0.25">
      <c r="A129" s="67">
        <v>45981</v>
      </c>
      <c r="H129" s="37"/>
      <c r="I129" s="37"/>
      <c r="J129" s="37"/>
      <c r="K129" s="16">
        <v>0.16888987369820518</v>
      </c>
      <c r="L129" s="16">
        <v>0.59131344845630562</v>
      </c>
      <c r="M129" s="37"/>
      <c r="O129" s="67">
        <v>45981</v>
      </c>
      <c r="V129" s="16">
        <v>0.84171075837742515</v>
      </c>
      <c r="W129" s="37"/>
      <c r="X129" s="37"/>
      <c r="Y129" s="16">
        <v>0.97882736156351779</v>
      </c>
      <c r="Z129" s="16">
        <v>1.2904761904761906</v>
      </c>
      <c r="AA129" s="37"/>
    </row>
    <row r="130" spans="1:27" x14ac:dyDescent="0.25">
      <c r="A130" s="67">
        <v>45988</v>
      </c>
      <c r="H130" s="37"/>
      <c r="I130" s="37"/>
      <c r="J130" s="37"/>
      <c r="K130" s="16">
        <v>9.2833585795639773E-2</v>
      </c>
      <c r="L130" s="16">
        <v>0.5370725034199727</v>
      </c>
      <c r="M130" s="37"/>
      <c r="O130" s="67">
        <v>45988</v>
      </c>
      <c r="V130" s="16">
        <v>0.84171075837742515</v>
      </c>
      <c r="W130" s="37"/>
      <c r="X130" s="37"/>
      <c r="Y130" s="16">
        <v>0.5</v>
      </c>
      <c r="Z130" s="37"/>
      <c r="AA130" s="37"/>
    </row>
  </sheetData>
  <mergeCells count="11">
    <mergeCell ref="AU38:AW38"/>
    <mergeCell ref="BG38:BI38"/>
    <mergeCell ref="AT40:AT41"/>
    <mergeCell ref="AD1:AF1"/>
    <mergeCell ref="AG1:AJ1"/>
    <mergeCell ref="AK1:AN1"/>
    <mergeCell ref="AO1:AR1"/>
    <mergeCell ref="AI20:AJ20"/>
    <mergeCell ref="AG20:AH20"/>
    <mergeCell ref="AE20:AF20"/>
    <mergeCell ref="AK20:AL20"/>
  </mergeCells>
  <phoneticPr fontId="2" type="noConversion"/>
  <pageMargins left="0.7" right="0.7" top="0.75" bottom="0.75" header="0.3" footer="0.3"/>
  <legacyDrawing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CD504-B66C-4DC5-BD9C-6387801F909A}">
  <sheetPr codeName="Sheet8">
    <tabColor rgb="FF00B050"/>
  </sheetPr>
  <dimension ref="A1:AE47"/>
  <sheetViews>
    <sheetView showGridLines="0" tabSelected="1" topLeftCell="A4" zoomScaleNormal="100" workbookViewId="0">
      <selection activeCell="X7" sqref="X7"/>
    </sheetView>
  </sheetViews>
  <sheetFormatPr defaultRowHeight="15" x14ac:dyDescent="0.25"/>
  <cols>
    <col min="1" max="1" width="14.5703125" bestFit="1" customWidth="1"/>
    <col min="2" max="2" width="13.5703125" customWidth="1"/>
    <col min="3" max="3" width="17" bestFit="1" customWidth="1"/>
    <col min="4" max="4" width="11.140625" bestFit="1" customWidth="1"/>
    <col min="5" max="5" width="15.5703125" bestFit="1" customWidth="1"/>
    <col min="6" max="6" width="11.5703125" bestFit="1" customWidth="1"/>
    <col min="9" max="9" width="12.42578125" bestFit="1" customWidth="1"/>
    <col min="10" max="10" width="9.42578125" bestFit="1" customWidth="1"/>
    <col min="11" max="20" width="5.85546875" customWidth="1"/>
    <col min="24" max="24" width="15.85546875" customWidth="1"/>
    <col min="25" max="26" width="20.140625" bestFit="1" customWidth="1"/>
  </cols>
  <sheetData>
    <row r="1" spans="1:31" ht="23.25" customHeight="1" x14ac:dyDescent="0.35">
      <c r="A1" s="22"/>
      <c r="B1" s="25" t="s">
        <v>67</v>
      </c>
      <c r="C1" s="22"/>
      <c r="D1" s="22"/>
      <c r="E1" s="24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</row>
    <row r="2" spans="1:31" ht="24" customHeight="1" thickBot="1" x14ac:dyDescent="0.4">
      <c r="A2" s="23"/>
      <c r="B2" s="33" t="s">
        <v>68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</row>
    <row r="3" spans="1:31" ht="15.75" customHeight="1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Q3" s="8"/>
      <c r="R3" s="8"/>
    </row>
    <row r="4" spans="1:31" ht="15" customHeight="1" thickBot="1" x14ac:dyDescent="0.3">
      <c r="C4" s="46" t="s">
        <v>96</v>
      </c>
      <c r="D4" s="47"/>
      <c r="J4" s="57"/>
      <c r="K4" s="11"/>
      <c r="Q4" s="8"/>
      <c r="R4" s="8"/>
    </row>
    <row r="5" spans="1:31" ht="14.25" customHeight="1" x14ac:dyDescent="0.25">
      <c r="A5" s="48"/>
      <c r="B5" s="27" t="s">
        <v>7</v>
      </c>
      <c r="C5" s="62">
        <v>33</v>
      </c>
      <c r="D5" s="28" t="s">
        <v>8</v>
      </c>
      <c r="K5" s="11"/>
      <c r="Q5" s="8"/>
      <c r="R5" s="8"/>
    </row>
    <row r="6" spans="1:31" ht="17.25" hidden="1" customHeight="1" x14ac:dyDescent="0.25">
      <c r="A6" s="48"/>
      <c r="B6" s="60" t="s">
        <v>9</v>
      </c>
      <c r="C6" s="63">
        <f>IF(AND(C5&gt;=1, C5&lt;=365),
    IF(C5&lt;=7,
        MAX(0, 'NCD Rate'!BN39 + ((C5 - 'NCD Rate'!AV39) / ('NCD Rate'!AV40 - 'NCD Rate'!AV39)) * ('NCD Rate'!BN40 - 'NCD Rate'!BN39)),
    IF(C5&lt;=14,
        MAX(0, 'NCD Rate'!BN39 + ((C5 - 'NCD Rate'!AV39) / ('NCD Rate'!AV40 - 'NCD Rate'!AV39)) * ('NCD Rate'!BN40 - 'NCD Rate'!BN39)),
    IF(C5&lt;=28,
        MAX(0, 'NCD Rate'!BN40 + ((C5 - 'NCD Rate'!AV40) / ('NCD Rate'!AV41 - 'NCD Rate'!AV40)) * ('NCD Rate'!BN41 - 'NCD Rate'!BN40)),
    IF(C5&lt;=91,
        MAX(0, 'NCD Rate'!BN41 + ((C5 - 'NCD Rate'!AV41) / ('NCD Rate'!AV42 - 'NCD Rate'!AV41)) * ('NCD Rate'!BN42 - 'NCD Rate'!BN41)),
    IF(C5&lt;=182,
        MAX(0, 'NCD Rate'!BN42 + ((C5 - 'NCD Rate'!AV42) / ('NCD Rate'!AV43 - 'NCD Rate'!AV42)) * ('NCD Rate'!BN43 - 'NCD Rate'!BN42)),
    MAX(0, 'NCD Rate'!BN43 + ((C5 - 'NCD Rate'!AV43) / ('NCD Rate'!AV44 - 'NCD Rate'!AV43)) * ('NCD Rate'!BN44 - 'NCD Rate'!BN43))
    ))))),
"Out of range")</f>
        <v>8.5857628870813829E-2</v>
      </c>
      <c r="D6" s="28" t="s">
        <v>11</v>
      </c>
      <c r="F6" s="1"/>
      <c r="G6" s="3"/>
      <c r="K6" s="11"/>
      <c r="Q6" s="8"/>
      <c r="R6" s="8"/>
    </row>
    <row r="7" spans="1:31" ht="19.5" customHeight="1" thickBot="1" x14ac:dyDescent="0.3">
      <c r="B7" s="81" t="s">
        <v>10</v>
      </c>
      <c r="C7" s="82">
        <f>IF(
  AND(C5&gt;=1, C5&lt;=3650),
  IF(C5&lt;=7,
    'NCD Rate'!BK39 + ((C5 - 'NCD Rate'!BH39) / ('NCD Rate'!BH40 - 'NCD Rate'!BH39)) * ('NCD Rate'!BK40 - 'NCD Rate'!BK39),
  IF(C5&lt;=14,
    'NCD Rate'!BK39 + ((C5 - 'NCD Rate'!BH39) / ('NCD Rate'!BH40 - 'NCD Rate'!BH39)) * ('NCD Rate'!BK40 - 'NCD Rate'!BK39),
  IF(C5&lt;=28,
    'NCD Rate'!BK40 + ((C5 - 'NCD Rate'!BH40) / ('NCD Rate'!BH41 - 'NCD Rate'!BH40)) * ('NCD Rate'!BK41 - 'NCD Rate'!BK40),
  IF(C5&lt;=91,
    'NCD Rate'!BK41 + ((C5 - 'NCD Rate'!BH41) / ('NCD Rate'!BH42 - 'NCD Rate'!BH41)) * ('NCD Rate'!BK42 - 'NCD Rate'!BK41),
  IF(C5&lt;=182,
    'NCD Rate'!BK42 + ((C5 - 'NCD Rate'!BH42) / ('NCD Rate'!BH43 - 'NCD Rate'!BH42)) * ('NCD Rate'!BK43 - 'NCD Rate'!BK42),
  IF(C5&lt;=365,
    'NCD Rate'!BK43 + ((C5 - 'NCD Rate'!BH43) / ('NCD Rate'!BH44 - 'NCD Rate'!BH43)) * ('NCD Rate'!BK44 - 'NCD Rate'!BK43),
  IF(C5&lt;=730,
    'NCD Rate'!BK44 + ((C5 - 'NCD Rate'!BH44) / ('NCD Rate'!BH45 - 'NCD Rate'!BH44)) * ('NCD Rate'!BK45 - 'NCD Rate'!BK44),
  IF(C5&lt;=1095,
    'NCD Rate'!BK45 + ((C5 - 'NCD Rate'!BH45) / ('NCD Rate'!BH46 - 'NCD Rate'!BH45)) * ('NCD Rate'!BK46 - 'NCD Rate'!BK45),
  IF(C5&lt;=1825,
    'NCD Rate'!BK46 + ((C5 - 'NCD Rate'!BH46) / ('NCD Rate'!BH47 - 'NCD Rate'!BH46)) * ('NCD Rate'!BK47 - 'NCD Rate'!BK46),
    'NCD Rate'!BK47 + ((C5 - 'NCD Rate'!BH47) / ('NCD Rate'!BH48 - 'NCD Rate'!BH47)) * ('NCD Rate'!BK48 - 'NCD Rate'!BK47)
  ))))))))),
"Out of range")</f>
        <v>0.6752605365551777</v>
      </c>
      <c r="D7" s="28" t="s">
        <v>11</v>
      </c>
      <c r="G7" s="3"/>
      <c r="K7" s="11"/>
      <c r="Q7" s="8"/>
      <c r="R7" s="9"/>
      <c r="U7" s="54"/>
    </row>
    <row r="8" spans="1:31" ht="12.75" customHeight="1" x14ac:dyDescent="0.25">
      <c r="C8" s="61" t="s">
        <v>88</v>
      </c>
      <c r="F8" s="1"/>
      <c r="K8" s="11"/>
    </row>
    <row r="9" spans="1:31" ht="14.25" customHeight="1" x14ac:dyDescent="0.25">
      <c r="K9" s="11"/>
    </row>
    <row r="10" spans="1:31" ht="13.5" customHeight="1" x14ac:dyDescent="0.25">
      <c r="K10" s="11"/>
    </row>
    <row r="11" spans="1:31" ht="12.75" customHeight="1" x14ac:dyDescent="0.25">
      <c r="K11" s="34"/>
    </row>
    <row r="13" spans="1:31" x14ac:dyDescent="0.25">
      <c r="K13" s="3"/>
    </row>
    <row r="14" spans="1:31" x14ac:dyDescent="0.25">
      <c r="U14" t="s">
        <v>164</v>
      </c>
    </row>
    <row r="15" spans="1:31" x14ac:dyDescent="0.25">
      <c r="K15" s="34"/>
    </row>
    <row r="16" spans="1:31" x14ac:dyDescent="0.25">
      <c r="K16" s="34"/>
    </row>
    <row r="17" spans="2:11" x14ac:dyDescent="0.25">
      <c r="K17" s="34"/>
    </row>
    <row r="18" spans="2:11" x14ac:dyDescent="0.25">
      <c r="K18" s="34"/>
    </row>
    <row r="19" spans="2:11" x14ac:dyDescent="0.25">
      <c r="K19" s="34"/>
    </row>
    <row r="20" spans="2:11" x14ac:dyDescent="0.25">
      <c r="K20" s="34"/>
    </row>
    <row r="21" spans="2:11" x14ac:dyDescent="0.25">
      <c r="K21" s="34"/>
    </row>
    <row r="22" spans="2:11" x14ac:dyDescent="0.25">
      <c r="K22" s="34"/>
    </row>
    <row r="23" spans="2:11" x14ac:dyDescent="0.25">
      <c r="K23" s="34"/>
    </row>
    <row r="24" spans="2:11" x14ac:dyDescent="0.25">
      <c r="K24" s="34"/>
    </row>
    <row r="25" spans="2:11" x14ac:dyDescent="0.25">
      <c r="K25" s="34"/>
    </row>
    <row r="26" spans="2:11" x14ac:dyDescent="0.25">
      <c r="K26" s="34"/>
    </row>
    <row r="28" spans="2:11" x14ac:dyDescent="0.25">
      <c r="B28" s="10"/>
    </row>
    <row r="44" spans="2:3" x14ac:dyDescent="0.25">
      <c r="B44" s="8"/>
      <c r="C44" s="8"/>
    </row>
    <row r="45" spans="2:3" x14ac:dyDescent="0.25">
      <c r="C45" s="8"/>
    </row>
    <row r="46" spans="2:3" x14ac:dyDescent="0.25">
      <c r="C46" s="8"/>
    </row>
    <row r="47" spans="2:3" x14ac:dyDescent="0.25">
      <c r="B47" s="8"/>
      <c r="C47" s="9"/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9" r:id="rId3" name="Drop Down 3">
              <controlPr defaultSize="0" autoLine="0" autoPict="0">
                <anchor moveWithCells="1">
                  <from>
                    <xdr:col>4</xdr:col>
                    <xdr:colOff>419100</xdr:colOff>
                    <xdr:row>5</xdr:row>
                    <xdr:rowOff>0</xdr:rowOff>
                  </from>
                  <to>
                    <xdr:col>6</xdr:col>
                    <xdr:colOff>409575</xdr:colOff>
                    <xdr:row>7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62FEA-5E79-4C72-8660-5EDC5E7FAB5F}">
  <sheetPr>
    <tabColor rgb="FFFFC000"/>
  </sheetPr>
  <dimension ref="A1:P1001"/>
  <sheetViews>
    <sheetView showGridLines="0" workbookViewId="0">
      <selection activeCell="E11" sqref="E11"/>
    </sheetView>
  </sheetViews>
  <sheetFormatPr defaultColWidth="12.5703125" defaultRowHeight="15" x14ac:dyDescent="0.25"/>
  <cols>
    <col min="1" max="1" width="12.42578125" customWidth="1"/>
    <col min="2" max="2" width="36.42578125" customWidth="1"/>
    <col min="3" max="3" width="24" customWidth="1"/>
    <col min="4" max="4" width="38.5703125" customWidth="1"/>
    <col min="5" max="16" width="9.140625" customWidth="1"/>
  </cols>
  <sheetData>
    <row r="1" spans="1:16" ht="23.25" customHeight="1" x14ac:dyDescent="0.35">
      <c r="A1" s="83"/>
      <c r="B1" s="84" t="s">
        <v>71</v>
      </c>
      <c r="C1" s="83"/>
      <c r="D1" s="85"/>
      <c r="E1" s="83"/>
      <c r="F1" s="83"/>
      <c r="G1" s="83"/>
      <c r="H1" s="83"/>
      <c r="I1" s="83"/>
      <c r="J1" s="83"/>
      <c r="K1" s="83"/>
      <c r="L1" s="83"/>
      <c r="M1" s="83"/>
      <c r="N1" s="83"/>
      <c r="O1" s="78"/>
      <c r="P1" s="78"/>
    </row>
    <row r="2" spans="1:16" ht="24" customHeight="1" thickBot="1" x14ac:dyDescent="0.4">
      <c r="A2" s="86"/>
      <c r="B2" s="113" t="s">
        <v>194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78"/>
      <c r="P2" s="78"/>
    </row>
    <row r="3" spans="1:16" ht="15.75" x14ac:dyDescent="0.25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78"/>
    </row>
    <row r="4" spans="1:16" ht="15.75" customHeight="1" x14ac:dyDescent="0.35">
      <c r="A4" s="31"/>
      <c r="B4" s="166" t="s">
        <v>159</v>
      </c>
      <c r="C4" s="167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1:16" ht="15.75" customHeight="1" thickBot="1" x14ac:dyDescent="0.35">
      <c r="A5" s="31"/>
      <c r="B5" s="32" t="s">
        <v>161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</row>
    <row r="6" spans="1:16" ht="15.75" customHeight="1" x14ac:dyDescent="0.3">
      <c r="A6" s="31"/>
      <c r="B6" s="87" t="s">
        <v>23</v>
      </c>
      <c r="C6" s="88">
        <v>1000000</v>
      </c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</row>
    <row r="7" spans="1:16" ht="15.75" customHeight="1" x14ac:dyDescent="0.3">
      <c r="A7" s="31"/>
      <c r="B7" s="89" t="s">
        <v>21</v>
      </c>
      <c r="C7" s="90">
        <v>10000</v>
      </c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</row>
    <row r="8" spans="1:16" ht="15.75" customHeight="1" x14ac:dyDescent="0.3">
      <c r="A8" s="31"/>
      <c r="B8" s="89" t="s">
        <v>24</v>
      </c>
      <c r="C8" s="91">
        <v>45806</v>
      </c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</row>
    <row r="9" spans="1:16" ht="15.75" customHeight="1" x14ac:dyDescent="0.3">
      <c r="A9" s="31"/>
      <c r="B9" s="89" t="s">
        <v>22</v>
      </c>
      <c r="C9" s="91">
        <v>45897</v>
      </c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</row>
    <row r="10" spans="1:16" ht="15.75" customHeight="1" thickBot="1" x14ac:dyDescent="0.35">
      <c r="A10" s="31"/>
      <c r="B10" s="92" t="s">
        <v>25</v>
      </c>
      <c r="C10" s="93">
        <v>5.0000000000000001E-3</v>
      </c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</row>
    <row r="11" spans="1:16" ht="15.75" customHeight="1" x14ac:dyDescent="0.2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</row>
    <row r="12" spans="1:16" ht="15.75" customHeight="1" thickBot="1" x14ac:dyDescent="0.35">
      <c r="A12" s="31"/>
      <c r="B12" s="94" t="s">
        <v>127</v>
      </c>
      <c r="C12" s="95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</row>
    <row r="13" spans="1:16" ht="15.75" customHeight="1" x14ac:dyDescent="0.3">
      <c r="A13" s="31"/>
      <c r="B13" s="87" t="s">
        <v>129</v>
      </c>
      <c r="C13" s="96">
        <v>45862</v>
      </c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</row>
    <row r="14" spans="1:16" ht="15.75" customHeight="1" thickBot="1" x14ac:dyDescent="0.35">
      <c r="A14" s="31"/>
      <c r="B14" s="92" t="s">
        <v>130</v>
      </c>
      <c r="C14" s="93">
        <v>2.8E-3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</row>
    <row r="15" spans="1:16" ht="15.75" customHeight="1" thickBot="1" x14ac:dyDescent="0.35">
      <c r="A15" s="31"/>
      <c r="B15" s="97"/>
      <c r="C15" s="98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</row>
    <row r="16" spans="1:16" ht="15.75" customHeight="1" x14ac:dyDescent="0.3">
      <c r="A16" s="31"/>
      <c r="B16" s="87" t="s">
        <v>26</v>
      </c>
      <c r="C16" s="99">
        <f>C9-C8</f>
        <v>91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</row>
    <row r="17" spans="1:16" ht="15.75" customHeight="1" x14ac:dyDescent="0.3">
      <c r="A17" s="31"/>
      <c r="B17" s="89" t="s">
        <v>27</v>
      </c>
      <c r="C17" s="100">
        <f>C13-C8</f>
        <v>56</v>
      </c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</row>
    <row r="18" spans="1:16" ht="15.75" customHeight="1" x14ac:dyDescent="0.3">
      <c r="A18" s="31"/>
      <c r="B18" s="89" t="s">
        <v>28</v>
      </c>
      <c r="C18" s="100">
        <f>C9-C13</f>
        <v>35</v>
      </c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</row>
    <row r="19" spans="1:16" ht="15.75" customHeight="1" x14ac:dyDescent="0.3">
      <c r="A19" s="31"/>
      <c r="B19" s="89" t="s">
        <v>30</v>
      </c>
      <c r="C19" s="101">
        <f>C6*(1+C10*C16/365)</f>
        <v>1001246.5753424658</v>
      </c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</row>
    <row r="20" spans="1:16" ht="15.75" customHeight="1" x14ac:dyDescent="0.3">
      <c r="A20" s="31"/>
      <c r="B20" s="89" t="s">
        <v>29</v>
      </c>
      <c r="C20" s="101">
        <f>C6*C7*C10*C16/365</f>
        <v>12465753.424657535</v>
      </c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</row>
    <row r="21" spans="1:16" ht="15.75" customHeight="1" thickBot="1" x14ac:dyDescent="0.35">
      <c r="A21" s="31"/>
      <c r="B21" s="92" t="s">
        <v>32</v>
      </c>
      <c r="C21" s="102">
        <f>C20+C7*C6</f>
        <v>10012465753.424658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</row>
    <row r="22" spans="1:16" ht="15.75" customHeight="1" x14ac:dyDescent="0.3">
      <c r="A22" s="31"/>
      <c r="B22" s="97"/>
      <c r="C22" s="103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</row>
    <row r="23" spans="1:16" ht="15.75" customHeight="1" thickBot="1" x14ac:dyDescent="0.35">
      <c r="A23" s="31"/>
      <c r="B23" s="94" t="s">
        <v>128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</row>
    <row r="24" spans="1:16" ht="15.75" customHeight="1" x14ac:dyDescent="0.3">
      <c r="A24" s="31"/>
      <c r="B24" s="87" t="s">
        <v>31</v>
      </c>
      <c r="C24" s="104">
        <f>C19/(1+C14*C18/365)</f>
        <v>1000977.8196539012</v>
      </c>
      <c r="D24" s="160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</row>
    <row r="25" spans="1:16" ht="15.75" customHeight="1" thickBot="1" x14ac:dyDescent="0.35">
      <c r="A25" s="31"/>
      <c r="B25" s="92" t="s">
        <v>33</v>
      </c>
      <c r="C25" s="146">
        <f>TRUNC(C24,2)*C7</f>
        <v>10009778100</v>
      </c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</row>
    <row r="26" spans="1:16" ht="15.75" customHeight="1" x14ac:dyDescent="0.25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</row>
    <row r="27" spans="1:16" ht="15.75" customHeight="1" x14ac:dyDescent="0.25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</row>
    <row r="28" spans="1:16" ht="15.75" customHeight="1" x14ac:dyDescent="0.25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</row>
    <row r="29" spans="1:16" ht="15.75" customHeight="1" x14ac:dyDescent="0.25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</row>
    <row r="30" spans="1:16" ht="15.75" customHeight="1" x14ac:dyDescent="0.25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</row>
    <row r="31" spans="1:16" ht="15.75" customHeight="1" x14ac:dyDescent="0.25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</row>
    <row r="32" spans="1:16" ht="15.75" customHeight="1" x14ac:dyDescent="0.25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</row>
    <row r="33" spans="1:16" ht="15.75" customHeight="1" x14ac:dyDescent="0.25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</row>
    <row r="34" spans="1:16" ht="15.75" customHeight="1" x14ac:dyDescent="0.25">
      <c r="A34" s="31"/>
      <c r="B34" s="31"/>
      <c r="C34" s="31"/>
      <c r="D34" s="105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</row>
    <row r="35" spans="1:16" ht="15.75" customHeight="1" x14ac:dyDescent="0.25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</row>
    <row r="36" spans="1:16" ht="15.75" customHeight="1" x14ac:dyDescent="0.25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</row>
    <row r="37" spans="1:16" ht="15.75" customHeight="1" x14ac:dyDescent="0.25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</row>
    <row r="38" spans="1:16" ht="15.75" customHeight="1" x14ac:dyDescent="0.25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</row>
    <row r="39" spans="1:16" ht="15.75" customHeight="1" x14ac:dyDescent="0.25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</row>
    <row r="40" spans="1:16" ht="15.75" customHeight="1" x14ac:dyDescent="0.25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</row>
    <row r="41" spans="1:16" ht="15.75" customHeight="1" x14ac:dyDescent="0.25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</row>
    <row r="42" spans="1:16" ht="15.75" customHeight="1" x14ac:dyDescent="0.25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</row>
    <row r="43" spans="1:16" ht="15.75" customHeight="1" x14ac:dyDescent="0.25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</row>
    <row r="44" spans="1:16" ht="15.75" customHeight="1" x14ac:dyDescent="0.25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</row>
    <row r="45" spans="1:16" ht="15.75" customHeight="1" x14ac:dyDescent="0.25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</row>
    <row r="46" spans="1:16" ht="15.75" customHeight="1" x14ac:dyDescent="0.25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</row>
    <row r="47" spans="1:16" ht="15.75" customHeight="1" x14ac:dyDescent="0.2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</row>
    <row r="48" spans="1:16" ht="15.75" customHeight="1" x14ac:dyDescent="0.25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</row>
    <row r="49" spans="1:16" ht="15.75" customHeight="1" x14ac:dyDescent="0.25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</row>
    <row r="50" spans="1:16" ht="15.75" customHeight="1" x14ac:dyDescent="0.25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</row>
    <row r="51" spans="1:16" ht="15.75" customHeight="1" x14ac:dyDescent="0.25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</row>
    <row r="52" spans="1:16" ht="15.75" customHeight="1" x14ac:dyDescent="0.25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</row>
    <row r="53" spans="1:16" ht="15.75" customHeight="1" x14ac:dyDescent="0.25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</row>
    <row r="54" spans="1:16" ht="15.75" customHeight="1" x14ac:dyDescent="0.25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</row>
    <row r="55" spans="1:16" ht="15.75" customHeight="1" x14ac:dyDescent="0.25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</row>
    <row r="56" spans="1:16" ht="15.75" customHeight="1" x14ac:dyDescent="0.25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</row>
    <row r="57" spans="1:16" ht="15.75" customHeight="1" x14ac:dyDescent="0.25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</row>
    <row r="58" spans="1:16" ht="15.75" customHeight="1" x14ac:dyDescent="0.25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</row>
    <row r="59" spans="1:16" ht="15.75" customHeight="1" x14ac:dyDescent="0.25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</row>
    <row r="60" spans="1:16" ht="15.75" customHeight="1" x14ac:dyDescent="0.25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</row>
    <row r="61" spans="1:16" ht="15.75" customHeight="1" x14ac:dyDescent="0.25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</row>
    <row r="62" spans="1:16" ht="15.75" customHeight="1" x14ac:dyDescent="0.25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</row>
    <row r="63" spans="1:16" ht="15.75" customHeight="1" x14ac:dyDescent="0.2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</row>
    <row r="64" spans="1:16" ht="15.75" customHeight="1" x14ac:dyDescent="0.25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</row>
    <row r="65" spans="1:16" ht="15.75" customHeight="1" x14ac:dyDescent="0.25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</row>
    <row r="66" spans="1:16" ht="15.75" customHeight="1" x14ac:dyDescent="0.2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</row>
    <row r="67" spans="1:16" ht="15.75" customHeight="1" x14ac:dyDescent="0.25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</row>
    <row r="68" spans="1:16" ht="15.75" customHeight="1" x14ac:dyDescent="0.25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</row>
    <row r="69" spans="1:16" ht="15.75" customHeight="1" x14ac:dyDescent="0.25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</row>
    <row r="70" spans="1:16" ht="15.75" customHeight="1" x14ac:dyDescent="0.25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</row>
    <row r="71" spans="1:16" ht="15.75" customHeight="1" x14ac:dyDescent="0.25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</row>
    <row r="72" spans="1:16" ht="15.75" customHeight="1" x14ac:dyDescent="0.25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</row>
    <row r="73" spans="1:16" ht="15.75" customHeight="1" x14ac:dyDescent="0.25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</row>
    <row r="74" spans="1:16" ht="15.75" customHeight="1" x14ac:dyDescent="0.25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</row>
    <row r="75" spans="1:16" ht="15.75" customHeight="1" x14ac:dyDescent="0.25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</row>
    <row r="76" spans="1:16" ht="15.75" customHeight="1" x14ac:dyDescent="0.25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</row>
    <row r="77" spans="1:16" ht="15.75" customHeight="1" x14ac:dyDescent="0.25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</row>
    <row r="78" spans="1:16" ht="15.75" customHeight="1" x14ac:dyDescent="0.2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</row>
    <row r="79" spans="1:16" ht="15.75" customHeight="1" x14ac:dyDescent="0.2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</row>
    <row r="80" spans="1:16" ht="15.75" customHeight="1" x14ac:dyDescent="0.25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</row>
    <row r="81" spans="1:16" ht="15.75" customHeight="1" x14ac:dyDescent="0.25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</row>
    <row r="82" spans="1:16" ht="15.75" customHeight="1" x14ac:dyDescent="0.25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</row>
    <row r="83" spans="1:16" ht="15.75" customHeight="1" x14ac:dyDescent="0.2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</row>
    <row r="84" spans="1:16" ht="15.75" customHeight="1" x14ac:dyDescent="0.25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</row>
    <row r="85" spans="1:16" ht="15.75" customHeight="1" x14ac:dyDescent="0.25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</row>
    <row r="86" spans="1:16" ht="15.75" customHeight="1" x14ac:dyDescent="0.25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</row>
    <row r="87" spans="1:16" ht="15.75" customHeight="1" x14ac:dyDescent="0.25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</row>
    <row r="88" spans="1:16" ht="15.75" customHeight="1" x14ac:dyDescent="0.25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</row>
    <row r="89" spans="1:16" ht="15.75" customHeight="1" x14ac:dyDescent="0.25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</row>
    <row r="90" spans="1:16" ht="15.75" customHeight="1" x14ac:dyDescent="0.25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</row>
    <row r="91" spans="1:16" ht="15.75" customHeight="1" x14ac:dyDescent="0.25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</row>
    <row r="92" spans="1:16" ht="15.75" customHeight="1" x14ac:dyDescent="0.25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</row>
    <row r="93" spans="1:16" ht="15.75" customHeight="1" x14ac:dyDescent="0.25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</row>
    <row r="94" spans="1:16" ht="15.75" customHeight="1" x14ac:dyDescent="0.25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</row>
    <row r="95" spans="1:16" ht="15.75" customHeight="1" x14ac:dyDescent="0.25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</row>
    <row r="96" spans="1:16" ht="15.75" customHeight="1" x14ac:dyDescent="0.25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</row>
    <row r="97" spans="1:16" ht="15.75" customHeight="1" x14ac:dyDescent="0.25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</row>
    <row r="98" spans="1:16" ht="15.75" customHeight="1" x14ac:dyDescent="0.25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</row>
    <row r="99" spans="1:16" ht="15.75" customHeight="1" x14ac:dyDescent="0.25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</row>
    <row r="100" spans="1:16" ht="15.75" customHeight="1" x14ac:dyDescent="0.25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</row>
    <row r="101" spans="1:16" ht="15.75" customHeight="1" x14ac:dyDescent="0.25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</row>
    <row r="102" spans="1:16" ht="15.75" customHeight="1" x14ac:dyDescent="0.25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</row>
    <row r="103" spans="1:16" ht="15.75" customHeight="1" x14ac:dyDescent="0.25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</row>
    <row r="104" spans="1:16" ht="15.75" customHeight="1" x14ac:dyDescent="0.25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</row>
    <row r="105" spans="1:16" ht="15.75" customHeight="1" x14ac:dyDescent="0.25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</row>
    <row r="106" spans="1:16" ht="15.75" customHeight="1" x14ac:dyDescent="0.25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</row>
    <row r="107" spans="1:16" ht="15.75" customHeight="1" x14ac:dyDescent="0.25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</row>
    <row r="108" spans="1:16" ht="15.75" customHeight="1" x14ac:dyDescent="0.2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</row>
    <row r="109" spans="1:16" ht="15.75" customHeight="1" x14ac:dyDescent="0.25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</row>
    <row r="110" spans="1:16" ht="15.75" customHeight="1" x14ac:dyDescent="0.25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</row>
    <row r="111" spans="1:16" ht="15.75" customHeight="1" x14ac:dyDescent="0.25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</row>
    <row r="112" spans="1:16" ht="15.75" customHeight="1" x14ac:dyDescent="0.25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</row>
    <row r="113" spans="1:16" ht="15.75" customHeight="1" x14ac:dyDescent="0.25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</row>
    <row r="114" spans="1:16" ht="15.75" customHeight="1" x14ac:dyDescent="0.25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</row>
    <row r="115" spans="1:16" ht="15.75" customHeight="1" x14ac:dyDescent="0.25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</row>
    <row r="116" spans="1:16" ht="15.75" customHeight="1" x14ac:dyDescent="0.25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</row>
    <row r="117" spans="1:16" ht="15.75" customHeight="1" x14ac:dyDescent="0.25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</row>
    <row r="118" spans="1:16" ht="15.75" customHeight="1" x14ac:dyDescent="0.25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</row>
    <row r="119" spans="1:16" ht="15.75" customHeight="1" x14ac:dyDescent="0.25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</row>
    <row r="120" spans="1:16" ht="15.75" customHeight="1" x14ac:dyDescent="0.25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</row>
    <row r="121" spans="1:16" ht="15.75" customHeight="1" x14ac:dyDescent="0.25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</row>
    <row r="122" spans="1:16" ht="15.75" customHeight="1" x14ac:dyDescent="0.25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</row>
    <row r="123" spans="1:16" ht="15.75" customHeight="1" x14ac:dyDescent="0.25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</row>
    <row r="124" spans="1:16" ht="15.75" customHeight="1" x14ac:dyDescent="0.25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</row>
    <row r="125" spans="1:16" ht="15.75" customHeight="1" x14ac:dyDescent="0.2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</row>
    <row r="126" spans="1:16" ht="15.75" customHeight="1" x14ac:dyDescent="0.2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</row>
    <row r="127" spans="1:16" ht="15.75" customHeight="1" x14ac:dyDescent="0.25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</row>
    <row r="128" spans="1:16" ht="15.75" customHeight="1" x14ac:dyDescent="0.25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</row>
    <row r="129" spans="1:16" ht="15.75" customHeight="1" x14ac:dyDescent="0.25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</row>
    <row r="130" spans="1:16" ht="15.75" customHeight="1" x14ac:dyDescent="0.25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</row>
    <row r="131" spans="1:16" ht="15.75" customHeight="1" x14ac:dyDescent="0.25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</row>
    <row r="132" spans="1:16" ht="15.75" customHeight="1" x14ac:dyDescent="0.25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</row>
    <row r="133" spans="1:16" ht="15.75" customHeight="1" x14ac:dyDescent="0.25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</row>
    <row r="134" spans="1:16" ht="15.75" customHeight="1" x14ac:dyDescent="0.25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</row>
    <row r="135" spans="1:16" ht="15.75" customHeight="1" x14ac:dyDescent="0.25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</row>
    <row r="136" spans="1:16" ht="15.75" customHeight="1" x14ac:dyDescent="0.25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</row>
    <row r="137" spans="1:16" ht="15.75" customHeight="1" x14ac:dyDescent="0.25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</row>
    <row r="138" spans="1:16" ht="15.75" customHeight="1" x14ac:dyDescent="0.25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</row>
    <row r="139" spans="1:16" ht="15.75" customHeight="1" x14ac:dyDescent="0.25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</row>
    <row r="140" spans="1:16" ht="15.75" customHeight="1" x14ac:dyDescent="0.25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</row>
    <row r="141" spans="1:16" ht="15.75" customHeight="1" x14ac:dyDescent="0.25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</row>
    <row r="142" spans="1:16" ht="15.75" customHeight="1" x14ac:dyDescent="0.25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</row>
    <row r="143" spans="1:16" ht="15.75" customHeight="1" x14ac:dyDescent="0.25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</row>
    <row r="144" spans="1:16" ht="15.75" customHeight="1" x14ac:dyDescent="0.25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</row>
    <row r="145" spans="1:16" ht="15.75" customHeight="1" x14ac:dyDescent="0.25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</row>
    <row r="146" spans="1:16" ht="15.75" customHeight="1" x14ac:dyDescent="0.2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</row>
    <row r="147" spans="1:16" ht="15.75" customHeight="1" x14ac:dyDescent="0.25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</row>
    <row r="148" spans="1:16" ht="15.75" customHeight="1" x14ac:dyDescent="0.25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</row>
    <row r="149" spans="1:16" ht="15.75" customHeight="1" x14ac:dyDescent="0.25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</row>
    <row r="150" spans="1:16" ht="15.75" customHeight="1" x14ac:dyDescent="0.2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</row>
    <row r="151" spans="1:16" ht="15.75" customHeight="1" x14ac:dyDescent="0.25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</row>
    <row r="152" spans="1:16" ht="15.75" customHeight="1" x14ac:dyDescent="0.25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</row>
    <row r="153" spans="1:16" ht="15.75" customHeight="1" x14ac:dyDescent="0.25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</row>
    <row r="154" spans="1:16" ht="15.75" customHeight="1" x14ac:dyDescent="0.25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</row>
    <row r="155" spans="1:16" ht="15.75" customHeight="1" x14ac:dyDescent="0.25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</row>
    <row r="156" spans="1:16" ht="15.75" customHeight="1" x14ac:dyDescent="0.25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</row>
    <row r="157" spans="1:16" ht="15.75" customHeight="1" x14ac:dyDescent="0.25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</row>
    <row r="158" spans="1:16" ht="15.75" customHeight="1" x14ac:dyDescent="0.25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</row>
    <row r="159" spans="1:16" ht="15.75" customHeight="1" x14ac:dyDescent="0.25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</row>
    <row r="160" spans="1:16" ht="15.75" customHeight="1" x14ac:dyDescent="0.25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</row>
    <row r="161" spans="1:16" ht="15.75" customHeight="1" x14ac:dyDescent="0.25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</row>
    <row r="162" spans="1:16" ht="15.75" customHeight="1" x14ac:dyDescent="0.25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</row>
    <row r="163" spans="1:16" ht="15.75" customHeight="1" x14ac:dyDescent="0.25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</row>
    <row r="164" spans="1:16" ht="15.75" customHeight="1" x14ac:dyDescent="0.25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</row>
    <row r="165" spans="1:16" ht="15.75" customHeight="1" x14ac:dyDescent="0.25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</row>
    <row r="166" spans="1:16" ht="15.75" customHeight="1" x14ac:dyDescent="0.2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</row>
    <row r="167" spans="1:16" ht="15.75" customHeight="1" x14ac:dyDescent="0.25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</row>
    <row r="168" spans="1:16" ht="15.75" customHeight="1" x14ac:dyDescent="0.25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</row>
    <row r="169" spans="1:16" ht="15.75" customHeight="1" x14ac:dyDescent="0.25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</row>
    <row r="170" spans="1:16" ht="15.75" customHeight="1" x14ac:dyDescent="0.25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</row>
    <row r="171" spans="1:16" ht="15.75" customHeight="1" x14ac:dyDescent="0.25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</row>
    <row r="172" spans="1:16" ht="15.75" customHeight="1" x14ac:dyDescent="0.25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</row>
    <row r="173" spans="1:16" ht="15.75" customHeight="1" x14ac:dyDescent="0.25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</row>
    <row r="174" spans="1:16" ht="15.75" customHeight="1" x14ac:dyDescent="0.25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</row>
    <row r="175" spans="1:16" ht="15.75" customHeight="1" x14ac:dyDescent="0.25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</row>
    <row r="176" spans="1:16" ht="15.75" customHeight="1" x14ac:dyDescent="0.25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</row>
    <row r="177" spans="1:16" ht="15.75" customHeight="1" x14ac:dyDescent="0.25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</row>
    <row r="178" spans="1:16" ht="15.75" customHeight="1" x14ac:dyDescent="0.25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</row>
    <row r="179" spans="1:16" ht="15.75" customHeight="1" x14ac:dyDescent="0.25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</row>
    <row r="180" spans="1:16" ht="15.75" customHeight="1" x14ac:dyDescent="0.25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</row>
    <row r="181" spans="1:16" ht="15.75" customHeight="1" x14ac:dyDescent="0.25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</row>
    <row r="182" spans="1:16" ht="15.75" customHeight="1" x14ac:dyDescent="0.25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</row>
    <row r="183" spans="1:16" ht="15.75" customHeight="1" x14ac:dyDescent="0.25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</row>
    <row r="184" spans="1:16" ht="15.75" customHeight="1" x14ac:dyDescent="0.25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</row>
    <row r="185" spans="1:16" ht="15.75" customHeight="1" x14ac:dyDescent="0.25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</row>
    <row r="186" spans="1:16" ht="15.75" customHeight="1" x14ac:dyDescent="0.2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</row>
    <row r="187" spans="1:16" ht="15.75" customHeight="1" x14ac:dyDescent="0.25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</row>
    <row r="188" spans="1:16" ht="15.75" customHeight="1" x14ac:dyDescent="0.25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</row>
    <row r="189" spans="1:16" ht="15.75" customHeight="1" x14ac:dyDescent="0.25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</row>
    <row r="190" spans="1:16" ht="15.75" customHeight="1" x14ac:dyDescent="0.25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</row>
    <row r="191" spans="1:16" ht="15.75" customHeight="1" x14ac:dyDescent="0.25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</row>
    <row r="192" spans="1:16" ht="15.75" customHeight="1" x14ac:dyDescent="0.25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</row>
    <row r="193" spans="1:16" ht="15.75" customHeight="1" x14ac:dyDescent="0.25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</row>
    <row r="194" spans="1:16" ht="15.75" customHeight="1" x14ac:dyDescent="0.25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</row>
    <row r="195" spans="1:16" ht="15.75" customHeight="1" x14ac:dyDescent="0.25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</row>
    <row r="196" spans="1:16" ht="15.75" customHeight="1" x14ac:dyDescent="0.25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</row>
    <row r="197" spans="1:16" ht="15.75" customHeight="1" x14ac:dyDescent="0.25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</row>
    <row r="198" spans="1:16" ht="15.75" customHeight="1" x14ac:dyDescent="0.25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</row>
    <row r="199" spans="1:16" ht="15.75" customHeight="1" x14ac:dyDescent="0.25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</row>
    <row r="200" spans="1:16" ht="15.75" customHeight="1" x14ac:dyDescent="0.25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</row>
    <row r="201" spans="1:16" ht="15.75" customHeight="1" x14ac:dyDescent="0.25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</row>
    <row r="202" spans="1:16" ht="15.75" customHeight="1" x14ac:dyDescent="0.25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</row>
    <row r="203" spans="1:16" ht="15.75" customHeight="1" x14ac:dyDescent="0.25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</row>
    <row r="204" spans="1:16" ht="15.75" customHeight="1" x14ac:dyDescent="0.25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</row>
    <row r="205" spans="1:16" ht="15.75" customHeight="1" x14ac:dyDescent="0.25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</row>
    <row r="206" spans="1:16" ht="15.75" customHeight="1" x14ac:dyDescent="0.25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</row>
    <row r="207" spans="1:16" ht="15.75" customHeight="1" x14ac:dyDescent="0.25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</row>
    <row r="208" spans="1:16" ht="15.75" customHeight="1" x14ac:dyDescent="0.25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</row>
    <row r="209" spans="1:16" ht="15.75" customHeight="1" x14ac:dyDescent="0.25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</row>
    <row r="210" spans="1:16" ht="15.75" customHeight="1" x14ac:dyDescent="0.25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</row>
    <row r="211" spans="1:16" ht="15.75" customHeight="1" x14ac:dyDescent="0.25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</row>
    <row r="212" spans="1:16" ht="15.75" customHeight="1" x14ac:dyDescent="0.25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</row>
    <row r="213" spans="1:16" ht="15.75" customHeight="1" x14ac:dyDescent="0.25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</row>
    <row r="214" spans="1:16" ht="15.75" customHeight="1" x14ac:dyDescent="0.25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</row>
    <row r="215" spans="1:16" ht="15.75" customHeight="1" x14ac:dyDescent="0.25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</row>
    <row r="216" spans="1:16" ht="15.75" customHeight="1" x14ac:dyDescent="0.25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</row>
    <row r="217" spans="1:16" ht="15.75" customHeight="1" x14ac:dyDescent="0.25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</row>
    <row r="218" spans="1:16" ht="15.75" customHeight="1" x14ac:dyDescent="0.25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</row>
    <row r="219" spans="1:16" ht="15.75" customHeight="1" x14ac:dyDescent="0.25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</row>
    <row r="220" spans="1:16" ht="15.75" customHeight="1" x14ac:dyDescent="0.25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</row>
    <row r="221" spans="1:16" ht="15.75" customHeight="1" x14ac:dyDescent="0.25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</row>
    <row r="222" spans="1:16" ht="15.75" customHeight="1" x14ac:dyDescent="0.25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</row>
    <row r="223" spans="1:16" ht="15.75" customHeight="1" x14ac:dyDescent="0.25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</row>
    <row r="224" spans="1:16" ht="15.75" customHeight="1" x14ac:dyDescent="0.25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</row>
    <row r="225" spans="1:16" ht="15.75" customHeight="1" x14ac:dyDescent="0.25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</row>
    <row r="226" spans="1:16" ht="15.75" customHeight="1" x14ac:dyDescent="0.25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</row>
    <row r="227" spans="1:16" ht="15.75" customHeight="1" x14ac:dyDescent="0.25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</row>
    <row r="228" spans="1:16" ht="15.75" customHeight="1" x14ac:dyDescent="0.25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</row>
    <row r="229" spans="1:16" ht="15.75" customHeight="1" x14ac:dyDescent="0.25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</row>
    <row r="230" spans="1:16" ht="15.75" customHeight="1" x14ac:dyDescent="0.25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</row>
    <row r="231" spans="1:16" ht="15.75" customHeight="1" x14ac:dyDescent="0.25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</row>
    <row r="232" spans="1:16" ht="15.75" customHeight="1" x14ac:dyDescent="0.25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</row>
    <row r="233" spans="1:16" ht="15.75" customHeight="1" x14ac:dyDescent="0.25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</row>
    <row r="234" spans="1:16" ht="15.75" customHeight="1" x14ac:dyDescent="0.25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</row>
    <row r="235" spans="1:16" ht="15.75" customHeight="1" x14ac:dyDescent="0.25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</row>
    <row r="236" spans="1:16" ht="15.75" customHeight="1" x14ac:dyDescent="0.25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</row>
    <row r="237" spans="1:16" ht="15.75" customHeight="1" x14ac:dyDescent="0.25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</row>
    <row r="238" spans="1:16" ht="15.75" customHeight="1" x14ac:dyDescent="0.25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</row>
    <row r="239" spans="1:16" ht="15.75" customHeight="1" x14ac:dyDescent="0.25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</row>
    <row r="240" spans="1:16" ht="15.75" customHeight="1" x14ac:dyDescent="0.25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</row>
    <row r="241" spans="1:16" ht="15.75" customHeight="1" x14ac:dyDescent="0.25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</row>
    <row r="242" spans="1:16" ht="15.75" customHeight="1" x14ac:dyDescent="0.25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</row>
    <row r="243" spans="1:16" ht="15.75" customHeight="1" x14ac:dyDescent="0.25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</row>
    <row r="244" spans="1:16" ht="15.75" customHeight="1" x14ac:dyDescent="0.25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</row>
    <row r="245" spans="1:16" ht="15.75" customHeight="1" x14ac:dyDescent="0.25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</row>
    <row r="246" spans="1:16" ht="15.75" customHeight="1" x14ac:dyDescent="0.25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</row>
    <row r="247" spans="1:16" ht="15.75" customHeight="1" x14ac:dyDescent="0.25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</row>
    <row r="248" spans="1:16" ht="15.75" customHeight="1" x14ac:dyDescent="0.25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</row>
    <row r="249" spans="1:16" ht="15.75" customHeight="1" x14ac:dyDescent="0.25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</row>
    <row r="250" spans="1:16" ht="15.75" customHeight="1" x14ac:dyDescent="0.25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</row>
    <row r="251" spans="1:16" ht="15.75" customHeight="1" x14ac:dyDescent="0.25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</row>
    <row r="252" spans="1:16" ht="15.75" customHeight="1" x14ac:dyDescent="0.25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</row>
    <row r="253" spans="1:16" ht="15.75" customHeight="1" x14ac:dyDescent="0.25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</row>
    <row r="254" spans="1:16" ht="15.75" customHeight="1" x14ac:dyDescent="0.25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</row>
    <row r="255" spans="1:16" ht="15.75" customHeight="1" x14ac:dyDescent="0.25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</row>
    <row r="256" spans="1:16" ht="15.75" customHeight="1" x14ac:dyDescent="0.25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</row>
    <row r="257" spans="1:16" ht="15.75" customHeight="1" x14ac:dyDescent="0.25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</row>
    <row r="258" spans="1:16" ht="15.75" customHeight="1" x14ac:dyDescent="0.25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</row>
    <row r="259" spans="1:16" ht="15.75" customHeight="1" x14ac:dyDescent="0.25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</row>
    <row r="260" spans="1:16" ht="15.75" customHeight="1" x14ac:dyDescent="0.25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</row>
    <row r="261" spans="1:16" ht="15.75" customHeight="1" x14ac:dyDescent="0.25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</row>
    <row r="262" spans="1:16" ht="15.75" customHeight="1" x14ac:dyDescent="0.25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</row>
    <row r="263" spans="1:16" ht="15.75" customHeight="1" x14ac:dyDescent="0.25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</row>
    <row r="264" spans="1:16" ht="15.75" customHeight="1" x14ac:dyDescent="0.25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</row>
    <row r="265" spans="1:16" ht="15.75" customHeight="1" x14ac:dyDescent="0.25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</row>
    <row r="266" spans="1:16" ht="15.75" customHeight="1" x14ac:dyDescent="0.25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</row>
    <row r="267" spans="1:16" ht="15.75" customHeight="1" x14ac:dyDescent="0.25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</row>
    <row r="268" spans="1:16" ht="15.75" customHeight="1" x14ac:dyDescent="0.25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</row>
    <row r="269" spans="1:16" ht="15.75" customHeight="1" x14ac:dyDescent="0.25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</row>
    <row r="270" spans="1:16" ht="15.75" customHeight="1" x14ac:dyDescent="0.25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</row>
    <row r="271" spans="1:16" ht="15.75" customHeight="1" x14ac:dyDescent="0.25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</row>
    <row r="272" spans="1:16" ht="15.75" customHeight="1" x14ac:dyDescent="0.25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</row>
    <row r="273" spans="1:16" ht="15.75" customHeight="1" x14ac:dyDescent="0.25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</row>
    <row r="274" spans="1:16" ht="15.75" customHeight="1" x14ac:dyDescent="0.25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</row>
    <row r="275" spans="1:16" ht="15.75" customHeight="1" x14ac:dyDescent="0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</row>
    <row r="276" spans="1:16" ht="15.75" customHeight="1" x14ac:dyDescent="0.25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</row>
    <row r="277" spans="1:16" ht="15.75" customHeight="1" x14ac:dyDescent="0.25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</row>
    <row r="278" spans="1:16" ht="15.75" customHeight="1" x14ac:dyDescent="0.25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</row>
    <row r="279" spans="1:16" ht="15.75" customHeight="1" x14ac:dyDescent="0.25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</row>
    <row r="280" spans="1:16" ht="15.75" customHeight="1" x14ac:dyDescent="0.25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</row>
    <row r="281" spans="1:16" ht="15.75" customHeight="1" x14ac:dyDescent="0.25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</row>
    <row r="282" spans="1:16" ht="15.75" customHeight="1" x14ac:dyDescent="0.25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</row>
    <row r="283" spans="1:16" ht="15.75" customHeight="1" x14ac:dyDescent="0.25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</row>
    <row r="284" spans="1:16" ht="15.75" customHeight="1" x14ac:dyDescent="0.25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</row>
    <row r="285" spans="1:16" ht="15.75" customHeight="1" x14ac:dyDescent="0.25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</row>
    <row r="286" spans="1:16" ht="15.75" customHeight="1" x14ac:dyDescent="0.25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</row>
    <row r="287" spans="1:16" ht="15.75" customHeight="1" x14ac:dyDescent="0.25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</row>
    <row r="288" spans="1:16" ht="15.75" customHeight="1" x14ac:dyDescent="0.25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</row>
    <row r="289" spans="1:16" ht="15.75" customHeight="1" x14ac:dyDescent="0.25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</row>
    <row r="290" spans="1:16" ht="15.75" customHeight="1" x14ac:dyDescent="0.25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</row>
    <row r="291" spans="1:16" ht="15.75" customHeight="1" x14ac:dyDescent="0.25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</row>
    <row r="292" spans="1:16" ht="15.75" customHeight="1" x14ac:dyDescent="0.25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</row>
    <row r="293" spans="1:16" ht="15.75" customHeight="1" x14ac:dyDescent="0.25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</row>
    <row r="294" spans="1:16" ht="15.75" customHeight="1" x14ac:dyDescent="0.25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</row>
    <row r="295" spans="1:16" ht="15.75" customHeight="1" x14ac:dyDescent="0.25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</row>
    <row r="296" spans="1:16" ht="15.75" customHeight="1" x14ac:dyDescent="0.25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</row>
    <row r="297" spans="1:16" ht="15.75" customHeight="1" x14ac:dyDescent="0.25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</row>
    <row r="298" spans="1:16" ht="15.75" customHeight="1" x14ac:dyDescent="0.25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</row>
    <row r="299" spans="1:16" ht="15.75" customHeight="1" x14ac:dyDescent="0.25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</row>
    <row r="300" spans="1:16" ht="15.75" customHeight="1" x14ac:dyDescent="0.25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</row>
    <row r="301" spans="1:16" ht="15.75" customHeight="1" x14ac:dyDescent="0.25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</row>
    <row r="302" spans="1:16" ht="15.75" customHeight="1" x14ac:dyDescent="0.25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</row>
    <row r="303" spans="1:16" ht="15.75" customHeight="1" x14ac:dyDescent="0.25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</row>
    <row r="304" spans="1:16" ht="15.75" customHeight="1" x14ac:dyDescent="0.25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</row>
    <row r="305" spans="1:16" ht="15.75" customHeight="1" x14ac:dyDescent="0.25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</row>
    <row r="306" spans="1:16" ht="15.75" customHeight="1" x14ac:dyDescent="0.25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</row>
    <row r="307" spans="1:16" ht="15.75" customHeight="1" x14ac:dyDescent="0.25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</row>
    <row r="308" spans="1:16" ht="15.75" customHeight="1" x14ac:dyDescent="0.25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</row>
    <row r="309" spans="1:16" ht="15.75" customHeight="1" x14ac:dyDescent="0.25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</row>
    <row r="310" spans="1:16" ht="15.75" customHeight="1" x14ac:dyDescent="0.25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</row>
    <row r="311" spans="1:16" ht="15.75" customHeight="1" x14ac:dyDescent="0.25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</row>
    <row r="312" spans="1:16" ht="15.75" customHeight="1" x14ac:dyDescent="0.25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</row>
    <row r="313" spans="1:16" ht="15.75" customHeight="1" x14ac:dyDescent="0.25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</row>
    <row r="314" spans="1:16" ht="15.75" customHeight="1" x14ac:dyDescent="0.25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</row>
    <row r="315" spans="1:16" ht="15.75" customHeight="1" x14ac:dyDescent="0.25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</row>
    <row r="316" spans="1:16" ht="15.75" customHeight="1" x14ac:dyDescent="0.25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</row>
    <row r="317" spans="1:16" ht="15.75" customHeight="1" x14ac:dyDescent="0.25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</row>
    <row r="318" spans="1:16" ht="15.75" customHeight="1" x14ac:dyDescent="0.25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</row>
    <row r="319" spans="1:16" ht="15.75" customHeight="1" x14ac:dyDescent="0.25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</row>
    <row r="320" spans="1:16" ht="15.75" customHeight="1" x14ac:dyDescent="0.25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</row>
    <row r="321" spans="1:16" ht="15.75" customHeight="1" x14ac:dyDescent="0.25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</row>
    <row r="322" spans="1:16" ht="15.75" customHeight="1" x14ac:dyDescent="0.25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</row>
    <row r="323" spans="1:16" ht="15.75" customHeight="1" x14ac:dyDescent="0.25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</row>
    <row r="324" spans="1:16" ht="15.75" customHeight="1" x14ac:dyDescent="0.25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</row>
    <row r="325" spans="1:16" ht="15.75" customHeight="1" x14ac:dyDescent="0.25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</row>
    <row r="326" spans="1:16" ht="15.75" customHeight="1" x14ac:dyDescent="0.2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</row>
    <row r="327" spans="1:16" ht="15.75" customHeight="1" x14ac:dyDescent="0.25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</row>
    <row r="328" spans="1:16" ht="15.75" customHeight="1" x14ac:dyDescent="0.25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</row>
    <row r="329" spans="1:16" ht="15.75" customHeight="1" x14ac:dyDescent="0.25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</row>
    <row r="330" spans="1:16" ht="15.75" customHeight="1" x14ac:dyDescent="0.25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</row>
    <row r="331" spans="1:16" ht="15.75" customHeight="1" x14ac:dyDescent="0.25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</row>
    <row r="332" spans="1:16" ht="15.75" customHeight="1" x14ac:dyDescent="0.25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</row>
    <row r="333" spans="1:16" ht="15.75" customHeight="1" x14ac:dyDescent="0.25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</row>
    <row r="334" spans="1:16" ht="15.75" customHeight="1" x14ac:dyDescent="0.25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</row>
    <row r="335" spans="1:16" ht="15.75" customHeight="1" x14ac:dyDescent="0.25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</row>
    <row r="336" spans="1:16" ht="15.75" customHeight="1" x14ac:dyDescent="0.25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</row>
    <row r="337" spans="1:16" ht="15.75" customHeight="1" x14ac:dyDescent="0.25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</row>
    <row r="338" spans="1:16" ht="15.75" customHeight="1" x14ac:dyDescent="0.25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</row>
    <row r="339" spans="1:16" ht="15.75" customHeight="1" x14ac:dyDescent="0.25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</row>
    <row r="340" spans="1:16" ht="15.75" customHeight="1" x14ac:dyDescent="0.25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</row>
    <row r="341" spans="1:16" ht="15.75" customHeight="1" x14ac:dyDescent="0.25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</row>
    <row r="342" spans="1:16" ht="15.75" customHeight="1" x14ac:dyDescent="0.25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</row>
    <row r="343" spans="1:16" ht="15.75" customHeight="1" x14ac:dyDescent="0.25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</row>
    <row r="344" spans="1:16" ht="15.75" customHeight="1" x14ac:dyDescent="0.25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</row>
    <row r="345" spans="1:16" ht="15.75" customHeight="1" x14ac:dyDescent="0.2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</row>
    <row r="346" spans="1:16" ht="15.75" customHeight="1" x14ac:dyDescent="0.25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</row>
    <row r="347" spans="1:16" ht="15.75" customHeight="1" x14ac:dyDescent="0.25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</row>
    <row r="348" spans="1:16" ht="15.75" customHeight="1" x14ac:dyDescent="0.25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</row>
    <row r="349" spans="1:16" ht="15.75" customHeight="1" x14ac:dyDescent="0.25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</row>
    <row r="350" spans="1:16" ht="15.75" customHeight="1" x14ac:dyDescent="0.25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</row>
    <row r="351" spans="1:16" ht="15.75" customHeight="1" x14ac:dyDescent="0.25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</row>
    <row r="352" spans="1:16" ht="15.75" customHeight="1" x14ac:dyDescent="0.25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</row>
    <row r="353" spans="1:16" ht="15.75" customHeight="1" x14ac:dyDescent="0.25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</row>
    <row r="354" spans="1:16" ht="15.75" customHeight="1" x14ac:dyDescent="0.25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</row>
    <row r="355" spans="1:16" ht="15.75" customHeight="1" x14ac:dyDescent="0.25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</row>
    <row r="356" spans="1:16" ht="15.75" customHeight="1" x14ac:dyDescent="0.25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</row>
    <row r="357" spans="1:16" ht="15.75" customHeight="1" x14ac:dyDescent="0.25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</row>
    <row r="358" spans="1:16" ht="15.75" customHeight="1" x14ac:dyDescent="0.25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</row>
    <row r="359" spans="1:16" ht="15.75" customHeight="1" x14ac:dyDescent="0.25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</row>
    <row r="360" spans="1:16" ht="15.75" customHeight="1" x14ac:dyDescent="0.25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</row>
    <row r="361" spans="1:16" ht="15.75" customHeight="1" x14ac:dyDescent="0.25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</row>
    <row r="362" spans="1:16" ht="15.75" customHeight="1" x14ac:dyDescent="0.25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</row>
    <row r="363" spans="1:16" ht="15.75" customHeight="1" x14ac:dyDescent="0.25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</row>
    <row r="364" spans="1:16" ht="15.75" customHeight="1" x14ac:dyDescent="0.25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</row>
    <row r="365" spans="1:16" ht="15.75" customHeight="1" x14ac:dyDescent="0.25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</row>
    <row r="366" spans="1:16" ht="15.75" customHeight="1" x14ac:dyDescent="0.25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</row>
    <row r="367" spans="1:16" ht="15.75" customHeight="1" x14ac:dyDescent="0.25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</row>
    <row r="368" spans="1:16" ht="15.75" customHeight="1" x14ac:dyDescent="0.25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</row>
    <row r="369" spans="1:16" ht="15.75" customHeight="1" x14ac:dyDescent="0.25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</row>
    <row r="370" spans="1:16" ht="15.75" customHeight="1" x14ac:dyDescent="0.25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</row>
    <row r="371" spans="1:16" ht="15.75" customHeight="1" x14ac:dyDescent="0.25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</row>
    <row r="372" spans="1:16" ht="15.75" customHeight="1" x14ac:dyDescent="0.25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</row>
    <row r="373" spans="1:16" ht="15.75" customHeight="1" x14ac:dyDescent="0.25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</row>
    <row r="374" spans="1:16" ht="15.75" customHeight="1" x14ac:dyDescent="0.25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</row>
    <row r="375" spans="1:16" ht="15.75" customHeight="1" x14ac:dyDescent="0.25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</row>
    <row r="376" spans="1:16" ht="15.75" customHeight="1" x14ac:dyDescent="0.25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</row>
    <row r="377" spans="1:16" ht="15.75" customHeight="1" x14ac:dyDescent="0.25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</row>
    <row r="378" spans="1:16" ht="15.75" customHeight="1" x14ac:dyDescent="0.25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</row>
    <row r="379" spans="1:16" ht="15.75" customHeight="1" x14ac:dyDescent="0.25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</row>
    <row r="380" spans="1:16" ht="15.75" customHeight="1" x14ac:dyDescent="0.25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</row>
    <row r="381" spans="1:16" ht="15.75" customHeight="1" x14ac:dyDescent="0.25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</row>
    <row r="382" spans="1:16" ht="15.75" customHeight="1" x14ac:dyDescent="0.25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</row>
    <row r="383" spans="1:16" ht="15.75" customHeight="1" x14ac:dyDescent="0.25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</row>
    <row r="384" spans="1:16" ht="15.75" customHeight="1" x14ac:dyDescent="0.25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</row>
    <row r="385" spans="1:16" ht="15.75" customHeight="1" x14ac:dyDescent="0.25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</row>
    <row r="386" spans="1:16" ht="15.75" customHeight="1" x14ac:dyDescent="0.25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</row>
    <row r="387" spans="1:16" ht="15.75" customHeight="1" x14ac:dyDescent="0.25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</row>
    <row r="388" spans="1:16" ht="15.75" customHeight="1" x14ac:dyDescent="0.25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</row>
    <row r="389" spans="1:16" ht="15.75" customHeight="1" x14ac:dyDescent="0.25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</row>
    <row r="390" spans="1:16" ht="15.75" customHeight="1" x14ac:dyDescent="0.25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</row>
    <row r="391" spans="1:16" ht="15.75" customHeight="1" x14ac:dyDescent="0.25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</row>
    <row r="392" spans="1:16" ht="15.75" customHeight="1" x14ac:dyDescent="0.25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</row>
    <row r="393" spans="1:16" ht="15.75" customHeight="1" x14ac:dyDescent="0.25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</row>
    <row r="394" spans="1:16" ht="15.75" customHeight="1" x14ac:dyDescent="0.25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</row>
    <row r="395" spans="1:16" ht="15.75" customHeight="1" x14ac:dyDescent="0.25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</row>
    <row r="396" spans="1:16" ht="15.75" customHeight="1" x14ac:dyDescent="0.25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</row>
    <row r="397" spans="1:16" ht="15.75" customHeight="1" x14ac:dyDescent="0.25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</row>
    <row r="398" spans="1:16" ht="15.75" customHeight="1" x14ac:dyDescent="0.25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</row>
    <row r="399" spans="1:16" ht="15.75" customHeight="1" x14ac:dyDescent="0.25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</row>
    <row r="400" spans="1:16" ht="15.75" customHeight="1" x14ac:dyDescent="0.25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</row>
    <row r="401" spans="1:16" ht="15.75" customHeight="1" x14ac:dyDescent="0.25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</row>
    <row r="402" spans="1:16" ht="15.75" customHeight="1" x14ac:dyDescent="0.25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</row>
    <row r="403" spans="1:16" ht="15.75" customHeight="1" x14ac:dyDescent="0.25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</row>
    <row r="404" spans="1:16" ht="15.75" customHeight="1" x14ac:dyDescent="0.25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</row>
    <row r="405" spans="1:16" ht="15.75" customHeight="1" x14ac:dyDescent="0.25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</row>
    <row r="406" spans="1:16" ht="15.75" customHeight="1" x14ac:dyDescent="0.25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</row>
    <row r="407" spans="1:16" ht="15.75" customHeight="1" x14ac:dyDescent="0.25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</row>
    <row r="408" spans="1:16" ht="15.75" customHeight="1" x14ac:dyDescent="0.25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</row>
    <row r="409" spans="1:16" ht="15.75" customHeight="1" x14ac:dyDescent="0.25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</row>
    <row r="410" spans="1:16" ht="15.75" customHeight="1" x14ac:dyDescent="0.25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</row>
    <row r="411" spans="1:16" ht="15.75" customHeight="1" x14ac:dyDescent="0.25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</row>
    <row r="412" spans="1:16" ht="15.75" customHeight="1" x14ac:dyDescent="0.25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</row>
    <row r="413" spans="1:16" ht="15.75" customHeight="1" x14ac:dyDescent="0.25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</row>
    <row r="414" spans="1:16" ht="15.75" customHeight="1" x14ac:dyDescent="0.25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</row>
    <row r="415" spans="1:16" ht="15.75" customHeight="1" x14ac:dyDescent="0.25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</row>
    <row r="416" spans="1:16" ht="15.75" customHeight="1" x14ac:dyDescent="0.25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</row>
    <row r="417" spans="1:16" ht="15.75" customHeight="1" x14ac:dyDescent="0.25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</row>
    <row r="418" spans="1:16" ht="15.75" customHeight="1" x14ac:dyDescent="0.25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</row>
    <row r="419" spans="1:16" ht="15.75" customHeight="1" x14ac:dyDescent="0.25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</row>
    <row r="420" spans="1:16" ht="15.75" customHeight="1" x14ac:dyDescent="0.25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</row>
    <row r="421" spans="1:16" ht="15.75" customHeight="1" x14ac:dyDescent="0.2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</row>
    <row r="422" spans="1:16" ht="15.75" customHeight="1" x14ac:dyDescent="0.25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</row>
    <row r="423" spans="1:16" ht="15.75" customHeight="1" x14ac:dyDescent="0.25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</row>
    <row r="424" spans="1:16" ht="15.75" customHeight="1" x14ac:dyDescent="0.25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</row>
    <row r="425" spans="1:16" ht="15.75" customHeight="1" x14ac:dyDescent="0.25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</row>
    <row r="426" spans="1:16" ht="15.75" customHeight="1" x14ac:dyDescent="0.25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</row>
    <row r="427" spans="1:16" ht="15.75" customHeight="1" x14ac:dyDescent="0.25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</row>
    <row r="428" spans="1:16" ht="15.75" customHeight="1" x14ac:dyDescent="0.25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</row>
    <row r="429" spans="1:16" ht="15.75" customHeight="1" x14ac:dyDescent="0.25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</row>
    <row r="430" spans="1:16" ht="15.75" customHeight="1" x14ac:dyDescent="0.25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</row>
    <row r="431" spans="1:16" ht="15.75" customHeight="1" x14ac:dyDescent="0.25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</row>
    <row r="432" spans="1:16" ht="15.75" customHeight="1" x14ac:dyDescent="0.25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</row>
    <row r="433" spans="1:16" ht="15.75" customHeight="1" x14ac:dyDescent="0.25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</row>
    <row r="434" spans="1:16" ht="15.75" customHeight="1" x14ac:dyDescent="0.25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</row>
    <row r="435" spans="1:16" ht="15.75" customHeight="1" x14ac:dyDescent="0.25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</row>
    <row r="436" spans="1:16" ht="15.75" customHeight="1" x14ac:dyDescent="0.25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</row>
    <row r="437" spans="1:16" ht="15.75" customHeight="1" x14ac:dyDescent="0.25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</row>
    <row r="438" spans="1:16" ht="15.75" customHeight="1" x14ac:dyDescent="0.25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</row>
    <row r="439" spans="1:16" ht="15.75" customHeight="1" x14ac:dyDescent="0.25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</row>
    <row r="440" spans="1:16" ht="15.75" customHeight="1" x14ac:dyDescent="0.25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</row>
    <row r="441" spans="1:16" ht="15.75" customHeight="1" x14ac:dyDescent="0.2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</row>
    <row r="442" spans="1:16" ht="15.75" customHeight="1" x14ac:dyDescent="0.2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</row>
    <row r="443" spans="1:16" ht="15.75" customHeight="1" x14ac:dyDescent="0.25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</row>
    <row r="444" spans="1:16" ht="15.75" customHeight="1" x14ac:dyDescent="0.25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</row>
    <row r="445" spans="1:16" ht="15.75" customHeight="1" x14ac:dyDescent="0.25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</row>
    <row r="446" spans="1:16" ht="15.75" customHeight="1" x14ac:dyDescent="0.25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</row>
    <row r="447" spans="1:16" ht="15.75" customHeight="1" x14ac:dyDescent="0.25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</row>
    <row r="448" spans="1:16" ht="15.75" customHeight="1" x14ac:dyDescent="0.25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</row>
    <row r="449" spans="1:16" ht="15.75" customHeight="1" x14ac:dyDescent="0.25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</row>
    <row r="450" spans="1:16" ht="15.75" customHeight="1" x14ac:dyDescent="0.25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</row>
    <row r="451" spans="1:16" ht="15.75" customHeight="1" x14ac:dyDescent="0.25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</row>
    <row r="452" spans="1:16" ht="15.75" customHeight="1" x14ac:dyDescent="0.25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</row>
    <row r="453" spans="1:16" ht="15.75" customHeight="1" x14ac:dyDescent="0.25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</row>
    <row r="454" spans="1:16" ht="15.75" customHeight="1" x14ac:dyDescent="0.25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</row>
    <row r="455" spans="1:16" ht="15.75" customHeight="1" x14ac:dyDescent="0.25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</row>
    <row r="456" spans="1:16" ht="15.75" customHeight="1" x14ac:dyDescent="0.25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</row>
    <row r="457" spans="1:16" ht="15.75" customHeight="1" x14ac:dyDescent="0.25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</row>
    <row r="458" spans="1:16" ht="15.75" customHeight="1" x14ac:dyDescent="0.25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</row>
    <row r="459" spans="1:16" ht="15.75" customHeight="1" x14ac:dyDescent="0.25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</row>
    <row r="460" spans="1:16" ht="15.75" customHeight="1" x14ac:dyDescent="0.25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</row>
    <row r="461" spans="1:16" ht="15.75" customHeight="1" x14ac:dyDescent="0.25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</row>
    <row r="462" spans="1:16" ht="15.75" customHeight="1" x14ac:dyDescent="0.25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</row>
    <row r="463" spans="1:16" ht="15.75" customHeight="1" x14ac:dyDescent="0.2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</row>
    <row r="464" spans="1:16" ht="15.75" customHeight="1" x14ac:dyDescent="0.25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</row>
    <row r="465" spans="1:16" ht="15.75" customHeight="1" x14ac:dyDescent="0.25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</row>
    <row r="466" spans="1:16" ht="15.75" customHeight="1" x14ac:dyDescent="0.25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</row>
    <row r="467" spans="1:16" ht="15.75" customHeight="1" x14ac:dyDescent="0.25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</row>
    <row r="468" spans="1:16" ht="15.75" customHeight="1" x14ac:dyDescent="0.25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</row>
    <row r="469" spans="1:16" ht="15.75" customHeight="1" x14ac:dyDescent="0.25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</row>
    <row r="470" spans="1:16" ht="15.75" customHeight="1" x14ac:dyDescent="0.25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</row>
    <row r="471" spans="1:16" ht="15.75" customHeight="1" x14ac:dyDescent="0.25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</row>
    <row r="472" spans="1:16" ht="15.75" customHeight="1" x14ac:dyDescent="0.25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</row>
    <row r="473" spans="1:16" ht="15.75" customHeight="1" x14ac:dyDescent="0.25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</row>
    <row r="474" spans="1:16" ht="15.75" customHeight="1" x14ac:dyDescent="0.25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</row>
    <row r="475" spans="1:16" ht="15.75" customHeight="1" x14ac:dyDescent="0.25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</row>
    <row r="476" spans="1:16" ht="15.75" customHeight="1" x14ac:dyDescent="0.25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</row>
    <row r="477" spans="1:16" ht="15.75" customHeight="1" x14ac:dyDescent="0.25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</row>
    <row r="478" spans="1:16" ht="15.75" customHeight="1" x14ac:dyDescent="0.25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</row>
    <row r="479" spans="1:16" ht="15.75" customHeight="1" x14ac:dyDescent="0.25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</row>
    <row r="480" spans="1:16" ht="15.75" customHeight="1" x14ac:dyDescent="0.25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</row>
    <row r="481" spans="1:16" ht="15.75" customHeight="1" x14ac:dyDescent="0.25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</row>
    <row r="482" spans="1:16" ht="15.75" customHeight="1" x14ac:dyDescent="0.25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</row>
    <row r="483" spans="1:16" ht="15.75" customHeight="1" x14ac:dyDescent="0.25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</row>
    <row r="484" spans="1:16" ht="15.75" customHeight="1" x14ac:dyDescent="0.2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</row>
    <row r="485" spans="1:16" ht="15.75" customHeight="1" x14ac:dyDescent="0.25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</row>
    <row r="486" spans="1:16" ht="15.75" customHeight="1" x14ac:dyDescent="0.25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</row>
    <row r="487" spans="1:16" ht="15.75" customHeight="1" x14ac:dyDescent="0.25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</row>
    <row r="488" spans="1:16" ht="15.75" customHeight="1" x14ac:dyDescent="0.25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</row>
    <row r="489" spans="1:16" ht="15.75" customHeight="1" x14ac:dyDescent="0.25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</row>
    <row r="490" spans="1:16" ht="15.75" customHeight="1" x14ac:dyDescent="0.25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</row>
    <row r="491" spans="1:16" ht="15.75" customHeight="1" x14ac:dyDescent="0.25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</row>
    <row r="492" spans="1:16" ht="15.75" customHeight="1" x14ac:dyDescent="0.25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</row>
    <row r="493" spans="1:16" ht="15.75" customHeight="1" x14ac:dyDescent="0.25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</row>
    <row r="494" spans="1:16" ht="15.75" customHeight="1" x14ac:dyDescent="0.25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</row>
    <row r="495" spans="1:16" ht="15.75" customHeight="1" x14ac:dyDescent="0.25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</row>
    <row r="496" spans="1:16" ht="15.75" customHeight="1" x14ac:dyDescent="0.25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</row>
    <row r="497" spans="1:16" ht="15.75" customHeight="1" x14ac:dyDescent="0.25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</row>
    <row r="498" spans="1:16" ht="15.75" customHeight="1" x14ac:dyDescent="0.25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</row>
    <row r="499" spans="1:16" ht="15.75" customHeight="1" x14ac:dyDescent="0.25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</row>
    <row r="500" spans="1:16" ht="15.75" customHeight="1" x14ac:dyDescent="0.25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</row>
    <row r="501" spans="1:16" ht="15.75" customHeight="1" x14ac:dyDescent="0.25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</row>
    <row r="502" spans="1:16" ht="15.75" customHeight="1" x14ac:dyDescent="0.25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</row>
    <row r="503" spans="1:16" ht="15.75" customHeight="1" x14ac:dyDescent="0.25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</row>
    <row r="504" spans="1:16" ht="15.75" customHeight="1" x14ac:dyDescent="0.25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</row>
    <row r="505" spans="1:16" ht="15.75" customHeight="1" x14ac:dyDescent="0.25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</row>
    <row r="506" spans="1:16" ht="15.75" customHeight="1" x14ac:dyDescent="0.25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</row>
    <row r="507" spans="1:16" ht="15.75" customHeight="1" x14ac:dyDescent="0.25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</row>
    <row r="508" spans="1:16" ht="15.75" customHeight="1" x14ac:dyDescent="0.25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</row>
    <row r="509" spans="1:16" ht="15.75" customHeight="1" x14ac:dyDescent="0.25">
      <c r="A509" s="31"/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</row>
    <row r="510" spans="1:16" ht="15.75" customHeight="1" x14ac:dyDescent="0.25">
      <c r="A510" s="31"/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</row>
    <row r="511" spans="1:16" ht="15.75" customHeight="1" x14ac:dyDescent="0.25">
      <c r="A511" s="31"/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</row>
    <row r="512" spans="1:16" ht="15.75" customHeight="1" x14ac:dyDescent="0.25">
      <c r="A512" s="31"/>
      <c r="B512" s="31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</row>
    <row r="513" spans="1:16" ht="15.75" customHeight="1" x14ac:dyDescent="0.25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</row>
    <row r="514" spans="1:16" ht="15.75" customHeight="1" x14ac:dyDescent="0.25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</row>
    <row r="515" spans="1:16" ht="15.75" customHeight="1" x14ac:dyDescent="0.25">
      <c r="A515" s="31"/>
      <c r="B515" s="31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</row>
    <row r="516" spans="1:16" ht="15.75" customHeight="1" x14ac:dyDescent="0.25">
      <c r="A516" s="31"/>
      <c r="B516" s="31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</row>
    <row r="517" spans="1:16" ht="15.75" customHeight="1" x14ac:dyDescent="0.25">
      <c r="A517" s="31"/>
      <c r="B517" s="31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</row>
    <row r="518" spans="1:16" ht="15.75" customHeight="1" x14ac:dyDescent="0.25">
      <c r="A518" s="31"/>
      <c r="B518" s="31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</row>
    <row r="519" spans="1:16" ht="15.75" customHeight="1" x14ac:dyDescent="0.25">
      <c r="A519" s="31"/>
      <c r="B519" s="31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</row>
    <row r="520" spans="1:16" ht="15.75" customHeight="1" x14ac:dyDescent="0.25">
      <c r="A520" s="31"/>
      <c r="B520" s="31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</row>
    <row r="521" spans="1:16" ht="15.75" customHeight="1" x14ac:dyDescent="0.25">
      <c r="A521" s="31"/>
      <c r="B521" s="31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</row>
    <row r="522" spans="1:16" ht="15.75" customHeight="1" x14ac:dyDescent="0.25">
      <c r="A522" s="31"/>
      <c r="B522" s="31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</row>
    <row r="523" spans="1:16" ht="15.75" customHeight="1" x14ac:dyDescent="0.25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</row>
    <row r="524" spans="1:16" ht="15.75" customHeight="1" x14ac:dyDescent="0.25">
      <c r="A524" s="31"/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</row>
    <row r="525" spans="1:16" ht="15.75" customHeight="1" x14ac:dyDescent="0.25">
      <c r="A525" s="31"/>
      <c r="B525" s="31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</row>
    <row r="526" spans="1:16" ht="15.75" customHeight="1" x14ac:dyDescent="0.25">
      <c r="A526" s="31"/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</row>
    <row r="527" spans="1:16" ht="15.75" customHeight="1" x14ac:dyDescent="0.25">
      <c r="A527" s="31"/>
      <c r="B527" s="31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</row>
    <row r="528" spans="1:16" ht="15.75" customHeight="1" x14ac:dyDescent="0.25">
      <c r="A528" s="31"/>
      <c r="B528" s="31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</row>
    <row r="529" spans="1:16" ht="15.75" customHeight="1" x14ac:dyDescent="0.25">
      <c r="A529" s="31"/>
      <c r="B529" s="31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</row>
    <row r="530" spans="1:16" ht="15.75" customHeight="1" x14ac:dyDescent="0.25">
      <c r="A530" s="31"/>
      <c r="B530" s="31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</row>
    <row r="531" spans="1:16" ht="15.75" customHeight="1" x14ac:dyDescent="0.25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</row>
    <row r="532" spans="1:16" ht="15.75" customHeight="1" x14ac:dyDescent="0.25">
      <c r="A532" s="31"/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</row>
    <row r="533" spans="1:16" ht="15.75" customHeight="1" x14ac:dyDescent="0.25">
      <c r="A533" s="31"/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</row>
    <row r="534" spans="1:16" ht="15.75" customHeight="1" x14ac:dyDescent="0.25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</row>
    <row r="535" spans="1:16" ht="15.75" customHeight="1" x14ac:dyDescent="0.25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</row>
    <row r="536" spans="1:16" ht="15.75" customHeight="1" x14ac:dyDescent="0.25">
      <c r="A536" s="31"/>
      <c r="B536" s="31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</row>
    <row r="537" spans="1:16" ht="15.75" customHeight="1" x14ac:dyDescent="0.25">
      <c r="A537" s="31"/>
      <c r="B537" s="31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</row>
    <row r="538" spans="1:16" ht="15.75" customHeight="1" x14ac:dyDescent="0.25">
      <c r="A538" s="31"/>
      <c r="B538" s="31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</row>
    <row r="539" spans="1:16" ht="15.75" customHeight="1" x14ac:dyDescent="0.25">
      <c r="A539" s="31"/>
      <c r="B539" s="31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</row>
    <row r="540" spans="1:16" ht="15.75" customHeight="1" x14ac:dyDescent="0.25">
      <c r="A540" s="31"/>
      <c r="B540" s="31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</row>
    <row r="541" spans="1:16" ht="15.75" customHeight="1" x14ac:dyDescent="0.25">
      <c r="A541" s="31"/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</row>
    <row r="542" spans="1:16" ht="15.75" customHeight="1" x14ac:dyDescent="0.25">
      <c r="A542" s="31"/>
      <c r="B542" s="31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</row>
    <row r="543" spans="1:16" ht="15.75" customHeight="1" x14ac:dyDescent="0.25">
      <c r="A543" s="31"/>
      <c r="B543" s="31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</row>
    <row r="544" spans="1:16" ht="15.75" customHeight="1" x14ac:dyDescent="0.25">
      <c r="A544" s="31"/>
      <c r="B544" s="31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</row>
    <row r="545" spans="1:16" ht="15.75" customHeight="1" x14ac:dyDescent="0.25">
      <c r="A545" s="31"/>
      <c r="B545" s="31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</row>
    <row r="546" spans="1:16" ht="15.75" customHeight="1" x14ac:dyDescent="0.25">
      <c r="A546" s="31"/>
      <c r="B546" s="31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</row>
    <row r="547" spans="1:16" ht="15.75" customHeight="1" x14ac:dyDescent="0.25">
      <c r="A547" s="31"/>
      <c r="B547" s="31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</row>
    <row r="548" spans="1:16" ht="15.75" customHeight="1" x14ac:dyDescent="0.25">
      <c r="A548" s="31"/>
      <c r="B548" s="31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</row>
    <row r="549" spans="1:16" ht="15.75" customHeight="1" x14ac:dyDescent="0.25">
      <c r="A549" s="31"/>
      <c r="B549" s="31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</row>
    <row r="550" spans="1:16" ht="15.75" customHeight="1" x14ac:dyDescent="0.25">
      <c r="A550" s="31"/>
      <c r="B550" s="31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</row>
    <row r="551" spans="1:16" ht="15.75" customHeight="1" x14ac:dyDescent="0.25">
      <c r="A551" s="31"/>
      <c r="B551" s="31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</row>
    <row r="552" spans="1:16" ht="15.75" customHeight="1" x14ac:dyDescent="0.25">
      <c r="A552" s="31"/>
      <c r="B552" s="31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</row>
    <row r="553" spans="1:16" ht="15.75" customHeight="1" x14ac:dyDescent="0.25">
      <c r="A553" s="31"/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</row>
    <row r="554" spans="1:16" ht="15.75" customHeight="1" x14ac:dyDescent="0.25">
      <c r="A554" s="31"/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</row>
    <row r="555" spans="1:16" ht="15.75" customHeight="1" x14ac:dyDescent="0.25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</row>
    <row r="556" spans="1:16" ht="15.75" customHeight="1" x14ac:dyDescent="0.25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</row>
    <row r="557" spans="1:16" ht="15.75" customHeight="1" x14ac:dyDescent="0.25">
      <c r="A557" s="31"/>
      <c r="B557" s="31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</row>
    <row r="558" spans="1:16" ht="15.75" customHeight="1" x14ac:dyDescent="0.25">
      <c r="A558" s="31"/>
      <c r="B558" s="31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</row>
    <row r="559" spans="1:16" ht="15.75" customHeight="1" x14ac:dyDescent="0.25">
      <c r="A559" s="31"/>
      <c r="B559" s="31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</row>
    <row r="560" spans="1:16" ht="15.75" customHeight="1" x14ac:dyDescent="0.25">
      <c r="A560" s="31"/>
      <c r="B560" s="31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</row>
    <row r="561" spans="1:16" ht="15.75" customHeight="1" x14ac:dyDescent="0.25">
      <c r="A561" s="31"/>
      <c r="B561" s="31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</row>
    <row r="562" spans="1:16" ht="15.75" customHeight="1" x14ac:dyDescent="0.25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</row>
    <row r="563" spans="1:16" ht="15.75" customHeight="1" x14ac:dyDescent="0.25">
      <c r="A563" s="31"/>
      <c r="B563" s="31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</row>
    <row r="564" spans="1:16" ht="15.75" customHeight="1" x14ac:dyDescent="0.25">
      <c r="A564" s="31"/>
      <c r="B564" s="31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</row>
    <row r="565" spans="1:16" ht="15.75" customHeight="1" x14ac:dyDescent="0.25">
      <c r="A565" s="31"/>
      <c r="B565" s="31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</row>
    <row r="566" spans="1:16" ht="15.75" customHeight="1" x14ac:dyDescent="0.25">
      <c r="A566" s="31"/>
      <c r="B566" s="31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</row>
    <row r="567" spans="1:16" ht="15.75" customHeight="1" x14ac:dyDescent="0.25">
      <c r="A567" s="31"/>
      <c r="B567" s="31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</row>
    <row r="568" spans="1:16" ht="15.75" customHeight="1" x14ac:dyDescent="0.25">
      <c r="A568" s="31"/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</row>
    <row r="569" spans="1:16" ht="15.75" customHeight="1" x14ac:dyDescent="0.25">
      <c r="A569" s="31"/>
      <c r="B569" s="31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</row>
    <row r="570" spans="1:16" ht="15.75" customHeight="1" x14ac:dyDescent="0.25">
      <c r="A570" s="31"/>
      <c r="B570" s="31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</row>
    <row r="571" spans="1:16" ht="15.75" customHeight="1" x14ac:dyDescent="0.25">
      <c r="A571" s="31"/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</row>
    <row r="572" spans="1:16" ht="15.75" customHeight="1" x14ac:dyDescent="0.25">
      <c r="A572" s="31"/>
      <c r="B572" s="31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</row>
    <row r="573" spans="1:16" ht="15.75" customHeight="1" x14ac:dyDescent="0.25">
      <c r="A573" s="31"/>
      <c r="B573" s="31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</row>
    <row r="574" spans="1:16" ht="15.75" customHeight="1" x14ac:dyDescent="0.25">
      <c r="A574" s="31"/>
      <c r="B574" s="31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</row>
    <row r="575" spans="1:16" ht="15.75" customHeight="1" x14ac:dyDescent="0.25">
      <c r="A575" s="31"/>
      <c r="B575" s="31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</row>
    <row r="576" spans="1:16" ht="15.75" customHeight="1" x14ac:dyDescent="0.25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</row>
    <row r="577" spans="1:16" ht="15.75" customHeight="1" x14ac:dyDescent="0.25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</row>
    <row r="578" spans="1:16" ht="15.75" customHeight="1" x14ac:dyDescent="0.25">
      <c r="A578" s="31"/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</row>
    <row r="579" spans="1:16" ht="15.75" customHeight="1" x14ac:dyDescent="0.25">
      <c r="A579" s="31"/>
      <c r="B579" s="31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</row>
    <row r="580" spans="1:16" ht="15.75" customHeight="1" x14ac:dyDescent="0.25">
      <c r="A580" s="31"/>
      <c r="B580" s="31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</row>
    <row r="581" spans="1:16" ht="15.75" customHeight="1" x14ac:dyDescent="0.25">
      <c r="A581" s="31"/>
      <c r="B581" s="31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</row>
    <row r="582" spans="1:16" ht="15.75" customHeight="1" x14ac:dyDescent="0.25">
      <c r="A582" s="31"/>
      <c r="B582" s="31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</row>
    <row r="583" spans="1:16" ht="15.75" customHeight="1" x14ac:dyDescent="0.25">
      <c r="A583" s="31"/>
      <c r="B583" s="31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</row>
    <row r="584" spans="1:16" ht="15.75" customHeight="1" x14ac:dyDescent="0.25">
      <c r="A584" s="31"/>
      <c r="B584" s="31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</row>
    <row r="585" spans="1:16" ht="15.75" customHeight="1" x14ac:dyDescent="0.25">
      <c r="A585" s="31"/>
      <c r="B585" s="31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</row>
    <row r="586" spans="1:16" ht="15.75" customHeight="1" x14ac:dyDescent="0.25">
      <c r="A586" s="31"/>
      <c r="B586" s="31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</row>
    <row r="587" spans="1:16" ht="15.75" customHeight="1" x14ac:dyDescent="0.25">
      <c r="A587" s="31"/>
      <c r="B587" s="31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</row>
    <row r="588" spans="1:16" ht="15.75" customHeight="1" x14ac:dyDescent="0.25">
      <c r="A588" s="31"/>
      <c r="B588" s="31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</row>
    <row r="589" spans="1:16" ht="15.75" customHeight="1" x14ac:dyDescent="0.25">
      <c r="A589" s="31"/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</row>
    <row r="590" spans="1:16" ht="15.75" customHeight="1" x14ac:dyDescent="0.25">
      <c r="A590" s="31"/>
      <c r="B590" s="31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</row>
    <row r="591" spans="1:16" ht="15.75" customHeight="1" x14ac:dyDescent="0.25">
      <c r="A591" s="31"/>
      <c r="B591" s="31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</row>
    <row r="592" spans="1:16" ht="15.75" customHeight="1" x14ac:dyDescent="0.25">
      <c r="A592" s="31"/>
      <c r="B592" s="31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</row>
    <row r="593" spans="1:16" ht="15.75" customHeight="1" x14ac:dyDescent="0.25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</row>
    <row r="594" spans="1:16" ht="15.75" customHeight="1" x14ac:dyDescent="0.25">
      <c r="A594" s="31"/>
      <c r="B594" s="31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</row>
    <row r="595" spans="1:16" ht="15.75" customHeight="1" x14ac:dyDescent="0.25">
      <c r="A595" s="31"/>
      <c r="B595" s="31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</row>
    <row r="596" spans="1:16" ht="15.75" customHeight="1" x14ac:dyDescent="0.25">
      <c r="A596" s="31"/>
      <c r="B596" s="31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</row>
    <row r="597" spans="1:16" ht="15.75" customHeight="1" x14ac:dyDescent="0.25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</row>
    <row r="598" spans="1:16" ht="15.75" customHeight="1" x14ac:dyDescent="0.25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</row>
    <row r="599" spans="1:16" ht="15.75" customHeight="1" x14ac:dyDescent="0.25">
      <c r="A599" s="31"/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</row>
    <row r="600" spans="1:16" ht="15.75" customHeight="1" x14ac:dyDescent="0.25">
      <c r="A600" s="31"/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</row>
    <row r="601" spans="1:16" ht="15.75" customHeight="1" x14ac:dyDescent="0.25">
      <c r="A601" s="31"/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</row>
    <row r="602" spans="1:16" ht="15.75" customHeight="1" x14ac:dyDescent="0.25">
      <c r="A602" s="31"/>
      <c r="B602" s="31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</row>
    <row r="603" spans="1:16" ht="15.75" customHeight="1" x14ac:dyDescent="0.25">
      <c r="A603" s="31"/>
      <c r="B603" s="31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</row>
    <row r="604" spans="1:16" ht="15.75" customHeight="1" x14ac:dyDescent="0.25">
      <c r="A604" s="31"/>
      <c r="B604" s="31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</row>
    <row r="605" spans="1:16" ht="15.75" customHeight="1" x14ac:dyDescent="0.25">
      <c r="A605" s="31"/>
      <c r="B605" s="31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</row>
    <row r="606" spans="1:16" ht="15.75" customHeight="1" x14ac:dyDescent="0.25">
      <c r="A606" s="31"/>
      <c r="B606" s="31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</row>
    <row r="607" spans="1:16" ht="15.75" customHeight="1" x14ac:dyDescent="0.25">
      <c r="A607" s="31"/>
      <c r="B607" s="31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</row>
    <row r="608" spans="1:16" ht="15.75" customHeight="1" x14ac:dyDescent="0.25">
      <c r="A608" s="31"/>
      <c r="B608" s="31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</row>
    <row r="609" spans="1:16" ht="15.75" customHeight="1" x14ac:dyDescent="0.25">
      <c r="A609" s="31"/>
      <c r="B609" s="31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</row>
    <row r="610" spans="1:16" ht="15.75" customHeight="1" x14ac:dyDescent="0.25">
      <c r="A610" s="31"/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</row>
    <row r="611" spans="1:16" ht="15.75" customHeight="1" x14ac:dyDescent="0.25">
      <c r="A611" s="31"/>
      <c r="B611" s="31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</row>
    <row r="612" spans="1:16" ht="15.75" customHeight="1" x14ac:dyDescent="0.25">
      <c r="A612" s="31"/>
      <c r="B612" s="31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</row>
    <row r="613" spans="1:16" ht="15.75" customHeight="1" x14ac:dyDescent="0.25">
      <c r="A613" s="31"/>
      <c r="B613" s="31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</row>
    <row r="614" spans="1:16" ht="15.75" customHeight="1" x14ac:dyDescent="0.25">
      <c r="A614" s="31"/>
      <c r="B614" s="31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</row>
    <row r="615" spans="1:16" ht="15.75" customHeight="1" x14ac:dyDescent="0.25">
      <c r="A615" s="31"/>
      <c r="B615" s="31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</row>
    <row r="616" spans="1:16" ht="15.75" customHeight="1" x14ac:dyDescent="0.25">
      <c r="A616" s="31"/>
      <c r="B616" s="31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</row>
    <row r="617" spans="1:16" ht="15.75" customHeight="1" x14ac:dyDescent="0.25">
      <c r="A617" s="31"/>
      <c r="B617" s="31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</row>
    <row r="618" spans="1:16" ht="15.75" customHeight="1" x14ac:dyDescent="0.25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</row>
    <row r="619" spans="1:16" ht="15.75" customHeight="1" x14ac:dyDescent="0.25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</row>
    <row r="620" spans="1:16" ht="15.75" customHeight="1" x14ac:dyDescent="0.25">
      <c r="A620" s="31"/>
      <c r="B620" s="31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</row>
    <row r="621" spans="1:16" ht="15.75" customHeight="1" x14ac:dyDescent="0.25">
      <c r="A621" s="31"/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</row>
    <row r="622" spans="1:16" ht="15.75" customHeight="1" x14ac:dyDescent="0.25">
      <c r="A622" s="31"/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</row>
    <row r="623" spans="1:16" ht="15.75" customHeight="1" x14ac:dyDescent="0.25">
      <c r="A623" s="31"/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</row>
    <row r="624" spans="1:16" ht="15.75" customHeight="1" x14ac:dyDescent="0.25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</row>
    <row r="625" spans="1:16" ht="15.75" customHeight="1" x14ac:dyDescent="0.25">
      <c r="A625" s="31"/>
      <c r="B625" s="31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</row>
    <row r="626" spans="1:16" ht="15.75" customHeight="1" x14ac:dyDescent="0.25">
      <c r="A626" s="31"/>
      <c r="B626" s="31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</row>
    <row r="627" spans="1:16" ht="15.75" customHeight="1" x14ac:dyDescent="0.25">
      <c r="A627" s="31"/>
      <c r="B627" s="31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</row>
    <row r="628" spans="1:16" ht="15.75" customHeight="1" x14ac:dyDescent="0.25">
      <c r="A628" s="31"/>
      <c r="B628" s="31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</row>
    <row r="629" spans="1:16" ht="15.75" customHeight="1" x14ac:dyDescent="0.25">
      <c r="A629" s="31"/>
      <c r="B629" s="31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</row>
    <row r="630" spans="1:16" ht="15.75" customHeight="1" x14ac:dyDescent="0.25">
      <c r="A630" s="31"/>
      <c r="B630" s="31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</row>
    <row r="631" spans="1:16" ht="15.75" customHeight="1" x14ac:dyDescent="0.25">
      <c r="A631" s="31"/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</row>
    <row r="632" spans="1:16" ht="15.75" customHeight="1" x14ac:dyDescent="0.25">
      <c r="A632" s="31"/>
      <c r="B632" s="31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</row>
    <row r="633" spans="1:16" ht="15.75" customHeight="1" x14ac:dyDescent="0.25">
      <c r="A633" s="31"/>
      <c r="B633" s="31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</row>
    <row r="634" spans="1:16" ht="15.75" customHeight="1" x14ac:dyDescent="0.25">
      <c r="A634" s="31"/>
      <c r="B634" s="31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</row>
    <row r="635" spans="1:16" ht="15.75" customHeight="1" x14ac:dyDescent="0.25">
      <c r="A635" s="31"/>
      <c r="B635" s="31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</row>
    <row r="636" spans="1:16" ht="15.75" customHeight="1" x14ac:dyDescent="0.25">
      <c r="A636" s="31"/>
      <c r="B636" s="31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</row>
    <row r="637" spans="1:16" ht="15.75" customHeight="1" x14ac:dyDescent="0.25">
      <c r="A637" s="31"/>
      <c r="B637" s="31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</row>
    <row r="638" spans="1:16" ht="15.75" customHeight="1" x14ac:dyDescent="0.25">
      <c r="A638" s="31"/>
      <c r="B638" s="31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</row>
    <row r="639" spans="1:16" ht="15.75" customHeight="1" x14ac:dyDescent="0.25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</row>
    <row r="640" spans="1:16" ht="15.75" customHeight="1" x14ac:dyDescent="0.25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</row>
    <row r="641" spans="1:16" ht="15.75" customHeight="1" x14ac:dyDescent="0.25">
      <c r="A641" s="31"/>
      <c r="B641" s="31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</row>
    <row r="642" spans="1:16" ht="15.75" customHeight="1" x14ac:dyDescent="0.25">
      <c r="A642" s="31"/>
      <c r="B642" s="31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</row>
    <row r="643" spans="1:16" ht="15.75" customHeight="1" x14ac:dyDescent="0.25">
      <c r="A643" s="31"/>
      <c r="B643" s="31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</row>
    <row r="644" spans="1:16" ht="15.75" customHeight="1" x14ac:dyDescent="0.25">
      <c r="A644" s="31"/>
      <c r="B644" s="31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</row>
    <row r="645" spans="1:16" ht="15.75" customHeight="1" x14ac:dyDescent="0.25">
      <c r="A645" s="31"/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</row>
    <row r="646" spans="1:16" ht="15.75" customHeight="1" x14ac:dyDescent="0.25">
      <c r="A646" s="31"/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</row>
    <row r="647" spans="1:16" ht="15.75" customHeight="1" x14ac:dyDescent="0.25">
      <c r="A647" s="31"/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</row>
    <row r="648" spans="1:16" ht="15.75" customHeight="1" x14ac:dyDescent="0.25">
      <c r="A648" s="31"/>
      <c r="B648" s="31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</row>
    <row r="649" spans="1:16" ht="15.75" customHeight="1" x14ac:dyDescent="0.25">
      <c r="A649" s="31"/>
      <c r="B649" s="31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</row>
    <row r="650" spans="1:16" ht="15.75" customHeight="1" x14ac:dyDescent="0.25">
      <c r="A650" s="31"/>
      <c r="B650" s="31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</row>
    <row r="651" spans="1:16" ht="15.75" customHeight="1" x14ac:dyDescent="0.25">
      <c r="A651" s="31"/>
      <c r="B651" s="31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</row>
    <row r="652" spans="1:16" ht="15.75" customHeight="1" x14ac:dyDescent="0.25">
      <c r="A652" s="31"/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</row>
    <row r="653" spans="1:16" ht="15.75" customHeight="1" x14ac:dyDescent="0.25">
      <c r="A653" s="31"/>
      <c r="B653" s="31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</row>
    <row r="654" spans="1:16" ht="15.75" customHeight="1" x14ac:dyDescent="0.25">
      <c r="A654" s="31"/>
      <c r="B654" s="31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</row>
    <row r="655" spans="1:16" ht="15.75" customHeight="1" x14ac:dyDescent="0.25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</row>
    <row r="656" spans="1:16" ht="15.75" customHeight="1" x14ac:dyDescent="0.25">
      <c r="A656" s="31"/>
      <c r="B656" s="31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</row>
    <row r="657" spans="1:16" ht="15.75" customHeight="1" x14ac:dyDescent="0.25">
      <c r="A657" s="31"/>
      <c r="B657" s="31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</row>
    <row r="658" spans="1:16" ht="15.75" customHeight="1" x14ac:dyDescent="0.25">
      <c r="A658" s="31"/>
      <c r="B658" s="31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</row>
    <row r="659" spans="1:16" ht="15.75" customHeight="1" x14ac:dyDescent="0.25">
      <c r="A659" s="31"/>
      <c r="B659" s="31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</row>
    <row r="660" spans="1:16" ht="15.75" customHeight="1" x14ac:dyDescent="0.25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</row>
    <row r="661" spans="1:16" ht="15.75" customHeight="1" x14ac:dyDescent="0.25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</row>
    <row r="662" spans="1:16" ht="15.75" customHeight="1" x14ac:dyDescent="0.25">
      <c r="A662" s="31"/>
      <c r="B662" s="31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</row>
    <row r="663" spans="1:16" ht="15.75" customHeight="1" x14ac:dyDescent="0.25">
      <c r="A663" s="31"/>
      <c r="B663" s="31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</row>
    <row r="664" spans="1:16" ht="15.75" customHeight="1" x14ac:dyDescent="0.25">
      <c r="A664" s="31"/>
      <c r="B664" s="31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</row>
    <row r="665" spans="1:16" ht="15.75" customHeight="1" x14ac:dyDescent="0.25">
      <c r="A665" s="31"/>
      <c r="B665" s="31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</row>
    <row r="666" spans="1:16" ht="15.75" customHeight="1" x14ac:dyDescent="0.25">
      <c r="A666" s="31"/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</row>
    <row r="667" spans="1:16" ht="15.75" customHeight="1" x14ac:dyDescent="0.25">
      <c r="A667" s="31"/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</row>
    <row r="668" spans="1:16" ht="15.75" customHeight="1" x14ac:dyDescent="0.25">
      <c r="A668" s="31"/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</row>
    <row r="669" spans="1:16" ht="15.75" customHeight="1" x14ac:dyDescent="0.25">
      <c r="A669" s="31"/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</row>
    <row r="670" spans="1:16" ht="15.75" customHeight="1" x14ac:dyDescent="0.25">
      <c r="A670" s="31"/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</row>
    <row r="671" spans="1:16" ht="15.75" customHeight="1" x14ac:dyDescent="0.25">
      <c r="A671" s="31"/>
      <c r="B671" s="31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</row>
    <row r="672" spans="1:16" ht="15.75" customHeight="1" x14ac:dyDescent="0.25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</row>
    <row r="673" spans="1:16" ht="15.75" customHeight="1" x14ac:dyDescent="0.25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</row>
    <row r="674" spans="1:16" ht="15.75" customHeight="1" x14ac:dyDescent="0.25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</row>
    <row r="675" spans="1:16" ht="15.75" customHeight="1" x14ac:dyDescent="0.25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</row>
    <row r="676" spans="1:16" ht="15.75" customHeight="1" x14ac:dyDescent="0.25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</row>
    <row r="677" spans="1:16" ht="15.75" customHeight="1" x14ac:dyDescent="0.25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</row>
    <row r="678" spans="1:16" ht="15.75" customHeight="1" x14ac:dyDescent="0.25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</row>
    <row r="679" spans="1:16" ht="15.75" customHeight="1" x14ac:dyDescent="0.25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</row>
    <row r="680" spans="1:16" ht="15.75" customHeight="1" x14ac:dyDescent="0.25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</row>
    <row r="681" spans="1:16" ht="15.75" customHeight="1" x14ac:dyDescent="0.25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</row>
    <row r="682" spans="1:16" ht="15.75" customHeight="1" x14ac:dyDescent="0.25">
      <c r="A682" s="31"/>
      <c r="B682" s="31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</row>
    <row r="683" spans="1:16" ht="15.75" customHeight="1" x14ac:dyDescent="0.25">
      <c r="A683" s="31"/>
      <c r="B683" s="31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</row>
    <row r="684" spans="1:16" ht="15.75" customHeight="1" x14ac:dyDescent="0.25">
      <c r="A684" s="31"/>
      <c r="B684" s="31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</row>
    <row r="685" spans="1:16" ht="15.75" customHeight="1" x14ac:dyDescent="0.25">
      <c r="A685" s="31"/>
      <c r="B685" s="31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</row>
    <row r="686" spans="1:16" ht="15.75" customHeight="1" x14ac:dyDescent="0.25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</row>
    <row r="687" spans="1:16" ht="15.75" customHeight="1" x14ac:dyDescent="0.25">
      <c r="A687" s="31"/>
      <c r="B687" s="31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</row>
    <row r="688" spans="1:16" ht="15.75" customHeight="1" x14ac:dyDescent="0.25">
      <c r="A688" s="31"/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</row>
    <row r="689" spans="1:16" ht="15.75" customHeight="1" x14ac:dyDescent="0.25">
      <c r="A689" s="31"/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</row>
    <row r="690" spans="1:16" ht="15.75" customHeight="1" x14ac:dyDescent="0.25">
      <c r="A690" s="31"/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</row>
    <row r="691" spans="1:16" ht="15.75" customHeight="1" x14ac:dyDescent="0.25">
      <c r="A691" s="31"/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</row>
    <row r="692" spans="1:16" ht="15.75" customHeight="1" x14ac:dyDescent="0.25">
      <c r="A692" s="31"/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</row>
    <row r="693" spans="1:16" ht="15.75" customHeight="1" x14ac:dyDescent="0.25">
      <c r="A693" s="31"/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</row>
    <row r="694" spans="1:16" ht="15.75" customHeight="1" x14ac:dyDescent="0.25">
      <c r="A694" s="31"/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</row>
    <row r="695" spans="1:16" ht="15.75" customHeight="1" x14ac:dyDescent="0.25">
      <c r="A695" s="31"/>
      <c r="B695" s="31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</row>
    <row r="696" spans="1:16" ht="15.75" customHeight="1" x14ac:dyDescent="0.25">
      <c r="A696" s="31"/>
      <c r="B696" s="31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</row>
    <row r="697" spans="1:16" ht="15.75" customHeight="1" x14ac:dyDescent="0.25">
      <c r="A697" s="31"/>
      <c r="B697" s="31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</row>
    <row r="698" spans="1:16" ht="15.75" customHeight="1" x14ac:dyDescent="0.25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</row>
    <row r="699" spans="1:16" ht="15.75" customHeight="1" x14ac:dyDescent="0.25">
      <c r="A699" s="31"/>
      <c r="B699" s="31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</row>
    <row r="700" spans="1:16" ht="15.75" customHeight="1" x14ac:dyDescent="0.25">
      <c r="A700" s="31"/>
      <c r="B700" s="31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</row>
    <row r="701" spans="1:16" ht="15.75" customHeight="1" x14ac:dyDescent="0.25">
      <c r="A701" s="31"/>
      <c r="B701" s="31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</row>
    <row r="702" spans="1:16" ht="15.75" customHeight="1" x14ac:dyDescent="0.25">
      <c r="A702" s="31"/>
      <c r="B702" s="31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</row>
    <row r="703" spans="1:16" ht="15.75" customHeight="1" x14ac:dyDescent="0.25">
      <c r="A703" s="31"/>
      <c r="B703" s="31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</row>
    <row r="704" spans="1:16" ht="15.75" customHeight="1" x14ac:dyDescent="0.25">
      <c r="A704" s="31"/>
      <c r="B704" s="31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</row>
    <row r="705" spans="1:16" ht="15.75" customHeight="1" x14ac:dyDescent="0.25">
      <c r="A705" s="31"/>
      <c r="B705" s="31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</row>
    <row r="706" spans="1:16" ht="15.75" customHeight="1" x14ac:dyDescent="0.25">
      <c r="A706" s="31"/>
      <c r="B706" s="31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</row>
    <row r="707" spans="1:16" ht="15.75" customHeight="1" x14ac:dyDescent="0.25">
      <c r="A707" s="31"/>
      <c r="B707" s="31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</row>
    <row r="708" spans="1:16" ht="15.75" customHeight="1" x14ac:dyDescent="0.25">
      <c r="A708" s="31"/>
      <c r="B708" s="31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</row>
    <row r="709" spans="1:16" ht="15.75" customHeight="1" x14ac:dyDescent="0.25">
      <c r="A709" s="31"/>
      <c r="B709" s="31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</row>
    <row r="710" spans="1:16" ht="15.75" customHeight="1" x14ac:dyDescent="0.25">
      <c r="A710" s="31"/>
      <c r="B710" s="31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</row>
    <row r="711" spans="1:16" ht="15.75" customHeight="1" x14ac:dyDescent="0.25">
      <c r="A711" s="31"/>
      <c r="B711" s="31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</row>
    <row r="712" spans="1:16" ht="15.75" customHeight="1" x14ac:dyDescent="0.25">
      <c r="A712" s="31"/>
      <c r="B712" s="31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</row>
    <row r="713" spans="1:16" ht="15.75" customHeight="1" x14ac:dyDescent="0.25">
      <c r="A713" s="31"/>
      <c r="B713" s="31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</row>
    <row r="714" spans="1:16" ht="15.75" customHeight="1" x14ac:dyDescent="0.25">
      <c r="A714" s="31"/>
      <c r="B714" s="31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</row>
    <row r="715" spans="1:16" ht="15.75" customHeight="1" x14ac:dyDescent="0.25">
      <c r="A715" s="31"/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</row>
    <row r="716" spans="1:16" ht="15.75" customHeight="1" x14ac:dyDescent="0.25">
      <c r="A716" s="31"/>
      <c r="B716" s="31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</row>
    <row r="717" spans="1:16" ht="15.75" customHeight="1" x14ac:dyDescent="0.25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</row>
    <row r="718" spans="1:16" ht="15.75" customHeight="1" x14ac:dyDescent="0.25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</row>
    <row r="719" spans="1:16" ht="15.75" customHeight="1" x14ac:dyDescent="0.25">
      <c r="A719" s="31"/>
      <c r="B719" s="31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</row>
    <row r="720" spans="1:16" ht="15.75" customHeight="1" x14ac:dyDescent="0.25">
      <c r="A720" s="31"/>
      <c r="B720" s="31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</row>
    <row r="721" spans="1:16" ht="15.75" customHeight="1" x14ac:dyDescent="0.25">
      <c r="A721" s="31"/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</row>
    <row r="722" spans="1:16" ht="15.75" customHeight="1" x14ac:dyDescent="0.25">
      <c r="A722" s="31"/>
      <c r="B722" s="31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</row>
    <row r="723" spans="1:16" ht="15.75" customHeight="1" x14ac:dyDescent="0.25">
      <c r="A723" s="31"/>
      <c r="B723" s="31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</row>
    <row r="724" spans="1:16" ht="15.75" customHeight="1" x14ac:dyDescent="0.25">
      <c r="A724" s="31"/>
      <c r="B724" s="31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</row>
    <row r="725" spans="1:16" ht="15.75" customHeight="1" x14ac:dyDescent="0.25">
      <c r="A725" s="31"/>
      <c r="B725" s="31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</row>
    <row r="726" spans="1:16" ht="15.75" customHeight="1" x14ac:dyDescent="0.25">
      <c r="A726" s="31"/>
      <c r="B726" s="31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</row>
    <row r="727" spans="1:16" ht="15.75" customHeight="1" x14ac:dyDescent="0.25">
      <c r="A727" s="31"/>
      <c r="B727" s="31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</row>
    <row r="728" spans="1:16" ht="15.75" customHeight="1" x14ac:dyDescent="0.25">
      <c r="A728" s="31"/>
      <c r="B728" s="31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</row>
    <row r="729" spans="1:16" ht="15.75" customHeight="1" x14ac:dyDescent="0.25">
      <c r="A729" s="31"/>
      <c r="B729" s="31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</row>
    <row r="730" spans="1:16" ht="15.75" customHeight="1" x14ac:dyDescent="0.25">
      <c r="A730" s="31"/>
      <c r="B730" s="31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</row>
    <row r="731" spans="1:16" ht="15.75" customHeight="1" x14ac:dyDescent="0.25">
      <c r="A731" s="31"/>
      <c r="B731" s="31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</row>
    <row r="732" spans="1:16" ht="15.75" customHeight="1" x14ac:dyDescent="0.25">
      <c r="A732" s="31"/>
      <c r="B732" s="31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</row>
    <row r="733" spans="1:16" ht="15.75" customHeight="1" x14ac:dyDescent="0.25">
      <c r="A733" s="31"/>
      <c r="B733" s="31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</row>
    <row r="734" spans="1:16" ht="15.75" customHeight="1" x14ac:dyDescent="0.25">
      <c r="A734" s="31"/>
      <c r="B734" s="31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</row>
    <row r="735" spans="1:16" ht="15.75" customHeight="1" x14ac:dyDescent="0.25">
      <c r="A735" s="31"/>
      <c r="B735" s="31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</row>
    <row r="736" spans="1:16" ht="15.75" customHeight="1" x14ac:dyDescent="0.25">
      <c r="A736" s="31"/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</row>
    <row r="737" spans="1:16" ht="15.75" customHeight="1" x14ac:dyDescent="0.25">
      <c r="A737" s="31"/>
      <c r="B737" s="31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</row>
    <row r="738" spans="1:16" ht="15.75" customHeight="1" x14ac:dyDescent="0.25">
      <c r="A738" s="31"/>
      <c r="B738" s="31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</row>
    <row r="739" spans="1:16" ht="15.75" customHeight="1" x14ac:dyDescent="0.25">
      <c r="A739" s="31"/>
      <c r="B739" s="31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</row>
    <row r="740" spans="1:16" ht="15.75" customHeight="1" x14ac:dyDescent="0.25">
      <c r="A740" s="31"/>
      <c r="B740" s="31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</row>
    <row r="741" spans="1:16" ht="15.75" customHeight="1" x14ac:dyDescent="0.25">
      <c r="A741" s="31"/>
      <c r="B741" s="31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</row>
    <row r="742" spans="1:16" ht="15.75" customHeight="1" x14ac:dyDescent="0.25">
      <c r="A742" s="31"/>
      <c r="B742" s="31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</row>
    <row r="743" spans="1:16" ht="15.75" customHeight="1" x14ac:dyDescent="0.25">
      <c r="A743" s="31"/>
      <c r="B743" s="31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</row>
    <row r="744" spans="1:16" ht="15.75" customHeight="1" x14ac:dyDescent="0.25">
      <c r="A744" s="31"/>
      <c r="B744" s="31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</row>
    <row r="745" spans="1:16" ht="15.75" customHeight="1" x14ac:dyDescent="0.25">
      <c r="A745" s="31"/>
      <c r="B745" s="31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</row>
    <row r="746" spans="1:16" ht="15.75" customHeight="1" x14ac:dyDescent="0.25">
      <c r="A746" s="31"/>
      <c r="B746" s="31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</row>
    <row r="747" spans="1:16" ht="15.75" customHeight="1" x14ac:dyDescent="0.25">
      <c r="A747" s="31"/>
      <c r="B747" s="31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</row>
    <row r="748" spans="1:16" ht="15.75" customHeight="1" x14ac:dyDescent="0.25">
      <c r="A748" s="31"/>
      <c r="B748" s="31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</row>
    <row r="749" spans="1:16" ht="15.75" customHeight="1" x14ac:dyDescent="0.25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</row>
    <row r="750" spans="1:16" ht="15.75" customHeight="1" x14ac:dyDescent="0.25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</row>
    <row r="751" spans="1:16" ht="15.75" customHeight="1" x14ac:dyDescent="0.25">
      <c r="A751" s="31"/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</row>
    <row r="752" spans="1:16" ht="15.75" customHeight="1" x14ac:dyDescent="0.25">
      <c r="A752" s="31"/>
      <c r="B752" s="31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</row>
    <row r="753" spans="1:16" ht="15.75" customHeight="1" x14ac:dyDescent="0.25">
      <c r="A753" s="31"/>
      <c r="B753" s="31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</row>
    <row r="754" spans="1:16" ht="15.75" customHeight="1" x14ac:dyDescent="0.25">
      <c r="A754" s="31"/>
      <c r="B754" s="31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</row>
    <row r="755" spans="1:16" ht="15.75" customHeight="1" x14ac:dyDescent="0.25">
      <c r="A755" s="31"/>
      <c r="B755" s="31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</row>
    <row r="756" spans="1:16" ht="15.75" customHeight="1" x14ac:dyDescent="0.25">
      <c r="A756" s="31"/>
      <c r="B756" s="31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</row>
    <row r="757" spans="1:16" ht="15.75" customHeight="1" x14ac:dyDescent="0.25">
      <c r="A757" s="31"/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</row>
    <row r="758" spans="1:16" ht="15.75" customHeight="1" x14ac:dyDescent="0.25">
      <c r="A758" s="31"/>
      <c r="B758" s="31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</row>
    <row r="759" spans="1:16" ht="15.75" customHeight="1" x14ac:dyDescent="0.25">
      <c r="A759" s="31"/>
      <c r="B759" s="31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</row>
    <row r="760" spans="1:16" ht="15.75" customHeight="1" x14ac:dyDescent="0.25">
      <c r="A760" s="31"/>
      <c r="B760" s="31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</row>
    <row r="761" spans="1:16" ht="15.75" customHeight="1" x14ac:dyDescent="0.25">
      <c r="A761" s="31"/>
      <c r="B761" s="31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</row>
    <row r="762" spans="1:16" ht="15.75" customHeight="1" x14ac:dyDescent="0.25">
      <c r="A762" s="31"/>
      <c r="B762" s="31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</row>
    <row r="763" spans="1:16" ht="15.75" customHeight="1" x14ac:dyDescent="0.25">
      <c r="A763" s="31"/>
      <c r="B763" s="31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</row>
    <row r="764" spans="1:16" ht="15.75" customHeight="1" x14ac:dyDescent="0.25">
      <c r="A764" s="31"/>
      <c r="B764" s="31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</row>
    <row r="765" spans="1:16" ht="15.75" customHeight="1" x14ac:dyDescent="0.25">
      <c r="A765" s="31"/>
      <c r="B765" s="31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</row>
    <row r="766" spans="1:16" ht="15.75" customHeight="1" x14ac:dyDescent="0.25">
      <c r="A766" s="31"/>
      <c r="B766" s="31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</row>
    <row r="767" spans="1:16" ht="15.75" customHeight="1" x14ac:dyDescent="0.25">
      <c r="A767" s="31"/>
      <c r="B767" s="31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</row>
    <row r="768" spans="1:16" ht="15.75" customHeight="1" x14ac:dyDescent="0.25">
      <c r="A768" s="31"/>
      <c r="B768" s="31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</row>
    <row r="769" spans="1:16" ht="15.75" customHeight="1" x14ac:dyDescent="0.25">
      <c r="A769" s="31"/>
      <c r="B769" s="31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</row>
    <row r="770" spans="1:16" ht="15.75" customHeight="1" x14ac:dyDescent="0.25">
      <c r="A770" s="31"/>
      <c r="B770" s="31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</row>
    <row r="771" spans="1:16" ht="15.75" customHeight="1" x14ac:dyDescent="0.25">
      <c r="A771" s="31"/>
      <c r="B771" s="31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</row>
    <row r="772" spans="1:16" ht="15.75" customHeight="1" x14ac:dyDescent="0.25">
      <c r="A772" s="31"/>
      <c r="B772" s="31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</row>
    <row r="773" spans="1:16" ht="15.75" customHeight="1" x14ac:dyDescent="0.25">
      <c r="A773" s="31"/>
      <c r="B773" s="31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</row>
    <row r="774" spans="1:16" ht="15.75" customHeight="1" x14ac:dyDescent="0.25">
      <c r="A774" s="31"/>
      <c r="B774" s="31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</row>
    <row r="775" spans="1:16" ht="15.75" customHeight="1" x14ac:dyDescent="0.25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</row>
    <row r="776" spans="1:16" ht="15.75" customHeight="1" x14ac:dyDescent="0.25">
      <c r="A776" s="31"/>
      <c r="B776" s="31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</row>
    <row r="777" spans="1:16" ht="15.75" customHeight="1" x14ac:dyDescent="0.25">
      <c r="A777" s="31"/>
      <c r="B777" s="31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</row>
    <row r="778" spans="1:16" ht="15.75" customHeight="1" x14ac:dyDescent="0.25">
      <c r="A778" s="31"/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</row>
    <row r="779" spans="1:16" ht="15.75" customHeight="1" x14ac:dyDescent="0.25">
      <c r="A779" s="31"/>
      <c r="B779" s="31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</row>
    <row r="780" spans="1:16" ht="15.75" customHeight="1" x14ac:dyDescent="0.25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</row>
    <row r="781" spans="1:16" ht="15.75" customHeight="1" x14ac:dyDescent="0.25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</row>
    <row r="782" spans="1:16" ht="15.75" customHeight="1" x14ac:dyDescent="0.25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</row>
    <row r="783" spans="1:16" ht="15.75" customHeight="1" x14ac:dyDescent="0.25">
      <c r="A783" s="31"/>
      <c r="B783" s="31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</row>
    <row r="784" spans="1:16" ht="15.75" customHeight="1" x14ac:dyDescent="0.25">
      <c r="A784" s="31"/>
      <c r="B784" s="31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</row>
    <row r="785" spans="1:16" ht="15.75" customHeight="1" x14ac:dyDescent="0.25">
      <c r="A785" s="31"/>
      <c r="B785" s="31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</row>
    <row r="786" spans="1:16" ht="15.75" customHeight="1" x14ac:dyDescent="0.25">
      <c r="A786" s="31"/>
      <c r="B786" s="31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</row>
    <row r="787" spans="1:16" ht="15.75" customHeight="1" x14ac:dyDescent="0.25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</row>
    <row r="788" spans="1:16" ht="15.75" customHeight="1" x14ac:dyDescent="0.25">
      <c r="A788" s="31"/>
      <c r="B788" s="31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</row>
    <row r="789" spans="1:16" ht="15.75" customHeight="1" x14ac:dyDescent="0.25">
      <c r="A789" s="31"/>
      <c r="B789" s="31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</row>
    <row r="790" spans="1:16" ht="15.75" customHeight="1" x14ac:dyDescent="0.25">
      <c r="A790" s="31"/>
      <c r="B790" s="31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</row>
    <row r="791" spans="1:16" ht="15.75" customHeight="1" x14ac:dyDescent="0.25">
      <c r="A791" s="31"/>
      <c r="B791" s="31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</row>
    <row r="792" spans="1:16" ht="15.75" customHeight="1" x14ac:dyDescent="0.25">
      <c r="A792" s="31"/>
      <c r="B792" s="31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</row>
    <row r="793" spans="1:16" ht="15.75" customHeight="1" x14ac:dyDescent="0.25">
      <c r="A793" s="31"/>
      <c r="B793" s="31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</row>
    <row r="794" spans="1:16" ht="15.75" customHeight="1" x14ac:dyDescent="0.25">
      <c r="A794" s="31"/>
      <c r="B794" s="31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</row>
    <row r="795" spans="1:16" ht="15.75" customHeight="1" x14ac:dyDescent="0.25">
      <c r="A795" s="31"/>
      <c r="B795" s="31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</row>
    <row r="796" spans="1:16" ht="15.75" customHeight="1" x14ac:dyDescent="0.25">
      <c r="A796" s="31"/>
      <c r="B796" s="31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</row>
    <row r="797" spans="1:16" ht="15.75" customHeight="1" x14ac:dyDescent="0.25">
      <c r="A797" s="31"/>
      <c r="B797" s="31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</row>
    <row r="798" spans="1:16" ht="15.75" customHeight="1" x14ac:dyDescent="0.25">
      <c r="A798" s="31"/>
      <c r="B798" s="31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</row>
    <row r="799" spans="1:16" ht="15.75" customHeight="1" x14ac:dyDescent="0.25">
      <c r="A799" s="31"/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</row>
    <row r="800" spans="1:16" ht="15.75" customHeight="1" x14ac:dyDescent="0.25">
      <c r="A800" s="31"/>
      <c r="B800" s="31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</row>
    <row r="801" spans="1:16" ht="15.75" customHeight="1" x14ac:dyDescent="0.25">
      <c r="A801" s="31"/>
      <c r="B801" s="31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</row>
    <row r="802" spans="1:16" ht="15.75" customHeight="1" x14ac:dyDescent="0.25">
      <c r="A802" s="31"/>
      <c r="B802" s="31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</row>
    <row r="803" spans="1:16" ht="15.75" customHeight="1" x14ac:dyDescent="0.25">
      <c r="A803" s="31"/>
      <c r="B803" s="31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</row>
    <row r="804" spans="1:16" ht="15.75" customHeight="1" x14ac:dyDescent="0.25">
      <c r="A804" s="31"/>
      <c r="B804" s="31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</row>
    <row r="805" spans="1:16" ht="15.75" customHeight="1" x14ac:dyDescent="0.25">
      <c r="A805" s="31"/>
      <c r="B805" s="31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</row>
    <row r="806" spans="1:16" ht="15.75" customHeight="1" x14ac:dyDescent="0.25">
      <c r="A806" s="31"/>
      <c r="B806" s="31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</row>
    <row r="807" spans="1:16" ht="15.75" customHeight="1" x14ac:dyDescent="0.25">
      <c r="A807" s="31"/>
      <c r="B807" s="31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</row>
    <row r="808" spans="1:16" ht="15.75" customHeight="1" x14ac:dyDescent="0.25">
      <c r="A808" s="31"/>
      <c r="B808" s="31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</row>
    <row r="809" spans="1:16" ht="15.75" customHeight="1" x14ac:dyDescent="0.25">
      <c r="A809" s="31"/>
      <c r="B809" s="31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</row>
    <row r="810" spans="1:16" ht="15.75" customHeight="1" x14ac:dyDescent="0.25">
      <c r="A810" s="31"/>
      <c r="B810" s="31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</row>
    <row r="811" spans="1:16" ht="15.75" customHeight="1" x14ac:dyDescent="0.25">
      <c r="A811" s="31"/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</row>
    <row r="812" spans="1:16" ht="15.75" customHeight="1" x14ac:dyDescent="0.25">
      <c r="A812" s="31"/>
      <c r="B812" s="31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</row>
    <row r="813" spans="1:16" ht="15.75" customHeight="1" x14ac:dyDescent="0.25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</row>
    <row r="814" spans="1:16" ht="15.75" customHeight="1" x14ac:dyDescent="0.25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</row>
    <row r="815" spans="1:16" ht="15.75" customHeight="1" x14ac:dyDescent="0.25">
      <c r="A815" s="31"/>
      <c r="B815" s="31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</row>
    <row r="816" spans="1:16" ht="15.75" customHeight="1" x14ac:dyDescent="0.25">
      <c r="A816" s="31"/>
      <c r="B816" s="31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</row>
    <row r="817" spans="1:16" ht="15.75" customHeight="1" x14ac:dyDescent="0.25">
      <c r="A817" s="31"/>
      <c r="B817" s="31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</row>
    <row r="818" spans="1:16" ht="15.75" customHeight="1" x14ac:dyDescent="0.25">
      <c r="A818" s="31"/>
      <c r="B818" s="31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</row>
    <row r="819" spans="1:16" ht="15.75" customHeight="1" x14ac:dyDescent="0.25">
      <c r="A819" s="31"/>
      <c r="B819" s="31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</row>
    <row r="820" spans="1:16" ht="15.75" customHeight="1" x14ac:dyDescent="0.25">
      <c r="A820" s="31"/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</row>
    <row r="821" spans="1:16" ht="15.75" customHeight="1" x14ac:dyDescent="0.25">
      <c r="A821" s="31"/>
      <c r="B821" s="31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</row>
    <row r="822" spans="1:16" ht="15.75" customHeight="1" x14ac:dyDescent="0.25">
      <c r="A822" s="31"/>
      <c r="B822" s="31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</row>
    <row r="823" spans="1:16" ht="15.75" customHeight="1" x14ac:dyDescent="0.25">
      <c r="A823" s="31"/>
      <c r="B823" s="31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</row>
    <row r="824" spans="1:16" ht="15.75" customHeight="1" x14ac:dyDescent="0.25">
      <c r="A824" s="31"/>
      <c r="B824" s="31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</row>
    <row r="825" spans="1:16" ht="15.75" customHeight="1" x14ac:dyDescent="0.25">
      <c r="A825" s="31"/>
      <c r="B825" s="31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</row>
    <row r="826" spans="1:16" ht="15.75" customHeight="1" x14ac:dyDescent="0.25">
      <c r="A826" s="31"/>
      <c r="B826" s="31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</row>
    <row r="827" spans="1:16" ht="15.75" customHeight="1" x14ac:dyDescent="0.25">
      <c r="A827" s="31"/>
      <c r="B827" s="31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</row>
    <row r="828" spans="1:16" ht="15.75" customHeight="1" x14ac:dyDescent="0.25">
      <c r="A828" s="31"/>
      <c r="B828" s="31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</row>
    <row r="829" spans="1:16" ht="15.75" customHeight="1" x14ac:dyDescent="0.25">
      <c r="A829" s="31"/>
      <c r="B829" s="31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</row>
    <row r="830" spans="1:16" ht="15.75" customHeight="1" x14ac:dyDescent="0.25">
      <c r="A830" s="31"/>
      <c r="B830" s="31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</row>
    <row r="831" spans="1:16" ht="15.75" customHeight="1" x14ac:dyDescent="0.25">
      <c r="A831" s="31"/>
      <c r="B831" s="31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</row>
    <row r="832" spans="1:16" ht="15.75" customHeight="1" x14ac:dyDescent="0.25">
      <c r="A832" s="31"/>
      <c r="B832" s="31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</row>
    <row r="833" spans="1:16" ht="15.75" customHeight="1" x14ac:dyDescent="0.25">
      <c r="A833" s="31"/>
      <c r="B833" s="31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</row>
    <row r="834" spans="1:16" ht="15.75" customHeight="1" x14ac:dyDescent="0.25">
      <c r="A834" s="31"/>
      <c r="B834" s="31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</row>
    <row r="835" spans="1:16" ht="15.75" customHeight="1" x14ac:dyDescent="0.25">
      <c r="A835" s="31"/>
      <c r="B835" s="31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</row>
    <row r="836" spans="1:16" ht="15.75" customHeight="1" x14ac:dyDescent="0.25">
      <c r="A836" s="31"/>
      <c r="B836" s="31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</row>
    <row r="837" spans="1:16" ht="15.75" customHeight="1" x14ac:dyDescent="0.25">
      <c r="A837" s="31"/>
      <c r="B837" s="31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</row>
    <row r="838" spans="1:16" ht="15.75" customHeight="1" x14ac:dyDescent="0.25">
      <c r="A838" s="31"/>
      <c r="B838" s="31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</row>
    <row r="839" spans="1:16" ht="15.75" customHeight="1" x14ac:dyDescent="0.25">
      <c r="A839" s="31"/>
      <c r="B839" s="31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</row>
    <row r="840" spans="1:16" ht="15.75" customHeight="1" x14ac:dyDescent="0.25">
      <c r="A840" s="31"/>
      <c r="B840" s="31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</row>
    <row r="841" spans="1:16" ht="15.75" customHeight="1" x14ac:dyDescent="0.25">
      <c r="A841" s="31"/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</row>
    <row r="842" spans="1:16" ht="15.75" customHeight="1" x14ac:dyDescent="0.25">
      <c r="A842" s="31"/>
      <c r="B842" s="31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</row>
    <row r="843" spans="1:16" ht="15.75" customHeight="1" x14ac:dyDescent="0.25">
      <c r="A843" s="31"/>
      <c r="B843" s="31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</row>
    <row r="844" spans="1:16" ht="15.75" customHeight="1" x14ac:dyDescent="0.25">
      <c r="A844" s="31"/>
      <c r="B844" s="31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</row>
    <row r="845" spans="1:16" ht="15.75" customHeight="1" x14ac:dyDescent="0.25">
      <c r="A845" s="31"/>
      <c r="B845" s="31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</row>
    <row r="846" spans="1:16" ht="15.75" customHeight="1" x14ac:dyDescent="0.25">
      <c r="A846" s="31"/>
      <c r="B846" s="31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</row>
    <row r="847" spans="1:16" ht="15.75" customHeight="1" x14ac:dyDescent="0.25">
      <c r="A847" s="31"/>
      <c r="B847" s="31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</row>
    <row r="848" spans="1:16" ht="15.75" customHeight="1" x14ac:dyDescent="0.25">
      <c r="A848" s="31"/>
      <c r="B848" s="31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</row>
    <row r="849" spans="1:16" ht="15.75" customHeight="1" x14ac:dyDescent="0.25">
      <c r="A849" s="31"/>
      <c r="B849" s="31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</row>
    <row r="850" spans="1:16" ht="15.75" customHeight="1" x14ac:dyDescent="0.25">
      <c r="A850" s="31"/>
      <c r="B850" s="31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</row>
    <row r="851" spans="1:16" ht="15.75" customHeight="1" x14ac:dyDescent="0.25">
      <c r="A851" s="31"/>
      <c r="B851" s="31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</row>
    <row r="852" spans="1:16" ht="15.75" customHeight="1" x14ac:dyDescent="0.25">
      <c r="A852" s="31"/>
      <c r="B852" s="31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</row>
    <row r="853" spans="1:16" ht="15.75" customHeight="1" x14ac:dyDescent="0.25">
      <c r="A853" s="31"/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</row>
    <row r="854" spans="1:16" ht="15.75" customHeight="1" x14ac:dyDescent="0.25">
      <c r="A854" s="31"/>
      <c r="B854" s="31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</row>
    <row r="855" spans="1:16" ht="15.75" customHeight="1" x14ac:dyDescent="0.25">
      <c r="A855" s="31"/>
      <c r="B855" s="31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</row>
    <row r="856" spans="1:16" ht="15.75" customHeight="1" x14ac:dyDescent="0.25">
      <c r="A856" s="31"/>
      <c r="B856" s="31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</row>
    <row r="857" spans="1:16" ht="15.75" customHeight="1" x14ac:dyDescent="0.25">
      <c r="A857" s="31"/>
      <c r="B857" s="31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</row>
    <row r="858" spans="1:16" ht="15.75" customHeight="1" x14ac:dyDescent="0.25">
      <c r="A858" s="31"/>
      <c r="B858" s="31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</row>
    <row r="859" spans="1:16" ht="15.75" customHeight="1" x14ac:dyDescent="0.25">
      <c r="A859" s="31"/>
      <c r="B859" s="31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</row>
    <row r="860" spans="1:16" ht="15.75" customHeight="1" x14ac:dyDescent="0.25">
      <c r="A860" s="31"/>
      <c r="B860" s="31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</row>
    <row r="861" spans="1:16" ht="15.75" customHeight="1" x14ac:dyDescent="0.25">
      <c r="A861" s="31"/>
      <c r="B861" s="31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</row>
    <row r="862" spans="1:16" ht="15.75" customHeight="1" x14ac:dyDescent="0.25">
      <c r="A862" s="31"/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</row>
    <row r="863" spans="1:16" ht="15.75" customHeight="1" x14ac:dyDescent="0.25">
      <c r="A863" s="31"/>
      <c r="B863" s="31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</row>
    <row r="864" spans="1:16" ht="15.75" customHeight="1" x14ac:dyDescent="0.25">
      <c r="A864" s="31"/>
      <c r="B864" s="31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</row>
    <row r="865" spans="1:16" ht="15.75" customHeight="1" x14ac:dyDescent="0.25">
      <c r="A865" s="31"/>
      <c r="B865" s="31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</row>
    <row r="866" spans="1:16" ht="15.75" customHeight="1" x14ac:dyDescent="0.25">
      <c r="A866" s="31"/>
      <c r="B866" s="31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</row>
    <row r="867" spans="1:16" ht="15.75" customHeight="1" x14ac:dyDescent="0.25">
      <c r="A867" s="31"/>
      <c r="B867" s="31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</row>
    <row r="868" spans="1:16" ht="15.75" customHeight="1" x14ac:dyDescent="0.25">
      <c r="A868" s="31"/>
      <c r="B868" s="31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</row>
    <row r="869" spans="1:16" ht="15.75" customHeight="1" x14ac:dyDescent="0.25">
      <c r="A869" s="31"/>
      <c r="B869" s="31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</row>
    <row r="870" spans="1:16" ht="15.75" customHeight="1" x14ac:dyDescent="0.25">
      <c r="A870" s="31"/>
      <c r="B870" s="31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</row>
    <row r="871" spans="1:16" ht="15.75" customHeight="1" x14ac:dyDescent="0.25">
      <c r="A871" s="31"/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</row>
    <row r="872" spans="1:16" ht="15.75" customHeight="1" x14ac:dyDescent="0.25">
      <c r="A872" s="31"/>
      <c r="B872" s="31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</row>
    <row r="873" spans="1:16" ht="15.75" customHeight="1" x14ac:dyDescent="0.25">
      <c r="A873" s="31"/>
      <c r="B873" s="31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</row>
    <row r="874" spans="1:16" ht="15.75" customHeight="1" x14ac:dyDescent="0.25">
      <c r="A874" s="31"/>
      <c r="B874" s="31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</row>
    <row r="875" spans="1:16" ht="15.75" customHeight="1" x14ac:dyDescent="0.25">
      <c r="A875" s="31"/>
      <c r="B875" s="31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</row>
    <row r="876" spans="1:16" ht="15.75" customHeight="1" x14ac:dyDescent="0.25">
      <c r="A876" s="31"/>
      <c r="B876" s="31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</row>
    <row r="877" spans="1:16" ht="15.75" customHeight="1" x14ac:dyDescent="0.25">
      <c r="A877" s="31"/>
      <c r="B877" s="31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</row>
    <row r="878" spans="1:16" ht="15.75" customHeight="1" x14ac:dyDescent="0.25">
      <c r="A878" s="31"/>
      <c r="B878" s="31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</row>
    <row r="879" spans="1:16" ht="15.75" customHeight="1" x14ac:dyDescent="0.25">
      <c r="A879" s="31"/>
      <c r="B879" s="31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</row>
    <row r="880" spans="1:16" ht="15.75" customHeight="1" x14ac:dyDescent="0.25">
      <c r="A880" s="31"/>
      <c r="B880" s="31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</row>
    <row r="881" spans="1:16" ht="15.75" customHeight="1" x14ac:dyDescent="0.25">
      <c r="A881" s="31"/>
      <c r="B881" s="31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</row>
    <row r="882" spans="1:16" ht="15.75" customHeight="1" x14ac:dyDescent="0.25">
      <c r="A882" s="31"/>
      <c r="B882" s="31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</row>
    <row r="883" spans="1:16" ht="15.75" customHeight="1" x14ac:dyDescent="0.25">
      <c r="A883" s="31"/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</row>
    <row r="884" spans="1:16" ht="15.75" customHeight="1" x14ac:dyDescent="0.25">
      <c r="A884" s="31"/>
      <c r="B884" s="31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</row>
    <row r="885" spans="1:16" ht="15.75" customHeight="1" x14ac:dyDescent="0.25">
      <c r="A885" s="31"/>
      <c r="B885" s="31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</row>
    <row r="886" spans="1:16" ht="15.75" customHeight="1" x14ac:dyDescent="0.25">
      <c r="A886" s="31"/>
      <c r="B886" s="31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</row>
    <row r="887" spans="1:16" ht="15.75" customHeight="1" x14ac:dyDescent="0.25">
      <c r="A887" s="31"/>
      <c r="B887" s="31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</row>
    <row r="888" spans="1:16" ht="15.75" customHeight="1" x14ac:dyDescent="0.25">
      <c r="A888" s="31"/>
      <c r="B888" s="31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</row>
    <row r="889" spans="1:16" ht="15.75" customHeight="1" x14ac:dyDescent="0.25">
      <c r="A889" s="31"/>
      <c r="B889" s="31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</row>
    <row r="890" spans="1:16" ht="15.75" customHeight="1" x14ac:dyDescent="0.25">
      <c r="A890" s="31"/>
      <c r="B890" s="31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</row>
    <row r="891" spans="1:16" ht="15.75" customHeight="1" x14ac:dyDescent="0.25">
      <c r="A891" s="31"/>
      <c r="B891" s="31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</row>
    <row r="892" spans="1:16" ht="15.75" customHeight="1" x14ac:dyDescent="0.25">
      <c r="A892" s="31"/>
      <c r="B892" s="31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</row>
    <row r="893" spans="1:16" ht="15.75" customHeight="1" x14ac:dyDescent="0.25">
      <c r="A893" s="31"/>
      <c r="B893" s="31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</row>
    <row r="894" spans="1:16" ht="15.75" customHeight="1" x14ac:dyDescent="0.25">
      <c r="A894" s="31"/>
      <c r="B894" s="31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</row>
    <row r="895" spans="1:16" ht="15.75" customHeight="1" x14ac:dyDescent="0.25">
      <c r="A895" s="31"/>
      <c r="B895" s="31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</row>
    <row r="896" spans="1:16" ht="15.75" customHeight="1" x14ac:dyDescent="0.25">
      <c r="A896" s="31"/>
      <c r="B896" s="31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</row>
    <row r="897" spans="1:16" ht="15.75" customHeight="1" x14ac:dyDescent="0.25">
      <c r="A897" s="31"/>
      <c r="B897" s="31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</row>
    <row r="898" spans="1:16" ht="15.75" customHeight="1" x14ac:dyDescent="0.25">
      <c r="A898" s="31"/>
      <c r="B898" s="31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</row>
    <row r="899" spans="1:16" ht="15.75" customHeight="1" x14ac:dyDescent="0.25">
      <c r="A899" s="31"/>
      <c r="B899" s="31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</row>
    <row r="900" spans="1:16" ht="15.75" customHeight="1" x14ac:dyDescent="0.25">
      <c r="A900" s="31"/>
      <c r="B900" s="31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</row>
    <row r="901" spans="1:16" ht="15.75" customHeight="1" x14ac:dyDescent="0.25">
      <c r="A901" s="31"/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</row>
    <row r="902" spans="1:16" ht="15.75" customHeight="1" x14ac:dyDescent="0.25">
      <c r="A902" s="31"/>
      <c r="B902" s="31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</row>
    <row r="903" spans="1:16" ht="15.75" customHeight="1" x14ac:dyDescent="0.25">
      <c r="A903" s="31"/>
      <c r="B903" s="31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</row>
    <row r="904" spans="1:16" ht="15.75" customHeight="1" x14ac:dyDescent="0.25">
      <c r="A904" s="31"/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</row>
    <row r="905" spans="1:16" ht="15.75" customHeight="1" x14ac:dyDescent="0.25">
      <c r="A905" s="31"/>
      <c r="B905" s="31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</row>
    <row r="906" spans="1:16" ht="15.75" customHeight="1" x14ac:dyDescent="0.25">
      <c r="A906" s="31"/>
      <c r="B906" s="31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</row>
    <row r="907" spans="1:16" ht="15.75" customHeight="1" x14ac:dyDescent="0.25">
      <c r="A907" s="31"/>
      <c r="B907" s="31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</row>
    <row r="908" spans="1:16" ht="15.75" customHeight="1" x14ac:dyDescent="0.25">
      <c r="A908" s="31"/>
      <c r="B908" s="31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</row>
    <row r="909" spans="1:16" ht="15.75" customHeight="1" x14ac:dyDescent="0.25">
      <c r="A909" s="31"/>
      <c r="B909" s="31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</row>
    <row r="910" spans="1:16" ht="15.75" customHeight="1" x14ac:dyDescent="0.25">
      <c r="A910" s="31"/>
      <c r="B910" s="31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</row>
    <row r="911" spans="1:16" ht="15.75" customHeight="1" x14ac:dyDescent="0.25">
      <c r="A911" s="31"/>
      <c r="B911" s="31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</row>
    <row r="912" spans="1:16" ht="15.75" customHeight="1" x14ac:dyDescent="0.25">
      <c r="A912" s="31"/>
      <c r="B912" s="31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</row>
    <row r="913" spans="1:16" ht="15.75" customHeight="1" x14ac:dyDescent="0.25">
      <c r="A913" s="31"/>
      <c r="B913" s="31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</row>
    <row r="914" spans="1:16" ht="15.75" customHeight="1" x14ac:dyDescent="0.25">
      <c r="A914" s="31"/>
      <c r="B914" s="31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</row>
    <row r="915" spans="1:16" ht="15.75" customHeight="1" x14ac:dyDescent="0.25">
      <c r="A915" s="31"/>
      <c r="B915" s="31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</row>
    <row r="916" spans="1:16" ht="15.75" customHeight="1" x14ac:dyDescent="0.25">
      <c r="A916" s="31"/>
      <c r="B916" s="31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</row>
    <row r="917" spans="1:16" ht="15.75" customHeight="1" x14ac:dyDescent="0.25">
      <c r="A917" s="31"/>
      <c r="B917" s="31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</row>
    <row r="918" spans="1:16" ht="15.75" customHeight="1" x14ac:dyDescent="0.25">
      <c r="A918" s="31"/>
      <c r="B918" s="31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</row>
    <row r="919" spans="1:16" ht="15.75" customHeight="1" x14ac:dyDescent="0.25">
      <c r="A919" s="31"/>
      <c r="B919" s="31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</row>
    <row r="920" spans="1:16" ht="15.75" customHeight="1" x14ac:dyDescent="0.25">
      <c r="A920" s="31"/>
      <c r="B920" s="31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</row>
    <row r="921" spans="1:16" ht="15.75" customHeight="1" x14ac:dyDescent="0.25">
      <c r="A921" s="31"/>
      <c r="B921" s="31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</row>
    <row r="922" spans="1:16" ht="15.75" customHeight="1" x14ac:dyDescent="0.25">
      <c r="A922" s="31"/>
      <c r="B922" s="31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</row>
    <row r="923" spans="1:16" ht="15.75" customHeight="1" x14ac:dyDescent="0.25">
      <c r="A923" s="31"/>
      <c r="B923" s="31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</row>
    <row r="924" spans="1:16" ht="15.75" customHeight="1" x14ac:dyDescent="0.25">
      <c r="A924" s="31"/>
      <c r="B924" s="31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</row>
    <row r="925" spans="1:16" ht="15.75" customHeight="1" x14ac:dyDescent="0.25">
      <c r="A925" s="31"/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</row>
    <row r="926" spans="1:16" ht="15.75" customHeight="1" x14ac:dyDescent="0.25">
      <c r="A926" s="31"/>
      <c r="B926" s="31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</row>
    <row r="927" spans="1:16" ht="15.75" customHeight="1" x14ac:dyDescent="0.25">
      <c r="A927" s="31"/>
      <c r="B927" s="31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</row>
    <row r="928" spans="1:16" ht="15.75" customHeight="1" x14ac:dyDescent="0.25">
      <c r="A928" s="31"/>
      <c r="B928" s="31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</row>
    <row r="929" spans="1:16" ht="15.75" customHeight="1" x14ac:dyDescent="0.25">
      <c r="A929" s="31"/>
      <c r="B929" s="31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</row>
    <row r="930" spans="1:16" ht="15.75" customHeight="1" x14ac:dyDescent="0.25">
      <c r="A930" s="31"/>
      <c r="B930" s="31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</row>
    <row r="931" spans="1:16" ht="15.75" customHeight="1" x14ac:dyDescent="0.25">
      <c r="A931" s="31"/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</row>
    <row r="932" spans="1:16" ht="15.75" customHeight="1" x14ac:dyDescent="0.25">
      <c r="A932" s="31"/>
      <c r="B932" s="31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</row>
    <row r="933" spans="1:16" ht="15.75" customHeight="1" x14ac:dyDescent="0.25">
      <c r="A933" s="31"/>
      <c r="B933" s="31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</row>
    <row r="934" spans="1:16" ht="15.75" customHeight="1" x14ac:dyDescent="0.25">
      <c r="A934" s="31"/>
      <c r="B934" s="31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</row>
    <row r="935" spans="1:16" ht="15.75" customHeight="1" x14ac:dyDescent="0.25">
      <c r="A935" s="31"/>
      <c r="B935" s="31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</row>
    <row r="936" spans="1:16" ht="15.75" customHeight="1" x14ac:dyDescent="0.25">
      <c r="A936" s="31"/>
      <c r="B936" s="31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</row>
    <row r="937" spans="1:16" ht="15.75" customHeight="1" x14ac:dyDescent="0.25">
      <c r="A937" s="31"/>
      <c r="B937" s="31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</row>
    <row r="938" spans="1:16" ht="15.75" customHeight="1" x14ac:dyDescent="0.25">
      <c r="A938" s="31"/>
      <c r="B938" s="31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</row>
    <row r="939" spans="1:16" ht="15.75" customHeight="1" x14ac:dyDescent="0.25">
      <c r="A939" s="31"/>
      <c r="B939" s="31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</row>
    <row r="940" spans="1:16" ht="15.75" customHeight="1" x14ac:dyDescent="0.25">
      <c r="A940" s="31"/>
      <c r="B940" s="31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</row>
    <row r="941" spans="1:16" ht="15.75" customHeight="1" x14ac:dyDescent="0.25">
      <c r="A941" s="31"/>
      <c r="B941" s="31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</row>
    <row r="942" spans="1:16" ht="15.75" customHeight="1" x14ac:dyDescent="0.25">
      <c r="A942" s="31"/>
      <c r="B942" s="31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</row>
    <row r="943" spans="1:16" ht="15.75" customHeight="1" x14ac:dyDescent="0.25">
      <c r="A943" s="31"/>
      <c r="B943" s="31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</row>
    <row r="944" spans="1:16" ht="15.75" customHeight="1" x14ac:dyDescent="0.25">
      <c r="A944" s="31"/>
      <c r="B944" s="31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</row>
    <row r="945" spans="1:16" ht="15.75" customHeight="1" x14ac:dyDescent="0.25">
      <c r="A945" s="31"/>
      <c r="B945" s="31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</row>
    <row r="946" spans="1:16" ht="15.75" customHeight="1" x14ac:dyDescent="0.25">
      <c r="A946" s="31"/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</row>
    <row r="947" spans="1:16" ht="15.75" customHeight="1" x14ac:dyDescent="0.25">
      <c r="A947" s="31"/>
      <c r="B947" s="31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</row>
    <row r="948" spans="1:16" ht="15.75" customHeight="1" x14ac:dyDescent="0.25">
      <c r="A948" s="31"/>
      <c r="B948" s="31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</row>
    <row r="949" spans="1:16" ht="15.75" customHeight="1" x14ac:dyDescent="0.25">
      <c r="A949" s="31"/>
      <c r="B949" s="31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</row>
    <row r="950" spans="1:16" ht="15.75" customHeight="1" x14ac:dyDescent="0.25">
      <c r="A950" s="31"/>
      <c r="B950" s="31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</row>
    <row r="951" spans="1:16" ht="15.75" customHeight="1" x14ac:dyDescent="0.25">
      <c r="A951" s="31"/>
      <c r="B951" s="31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</row>
    <row r="952" spans="1:16" ht="15.75" customHeight="1" x14ac:dyDescent="0.25">
      <c r="A952" s="31"/>
      <c r="B952" s="31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</row>
    <row r="953" spans="1:16" ht="15.75" customHeight="1" x14ac:dyDescent="0.25">
      <c r="A953" s="31"/>
      <c r="B953" s="31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</row>
    <row r="954" spans="1:16" ht="15.75" customHeight="1" x14ac:dyDescent="0.25">
      <c r="A954" s="31"/>
      <c r="B954" s="31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</row>
    <row r="955" spans="1:16" ht="15.75" customHeight="1" x14ac:dyDescent="0.25">
      <c r="A955" s="31"/>
      <c r="B955" s="31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</row>
    <row r="956" spans="1:16" ht="15.75" customHeight="1" x14ac:dyDescent="0.25">
      <c r="A956" s="31"/>
      <c r="B956" s="31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</row>
    <row r="957" spans="1:16" ht="15.75" customHeight="1" x14ac:dyDescent="0.25">
      <c r="A957" s="31"/>
      <c r="B957" s="31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</row>
    <row r="958" spans="1:16" ht="15.75" customHeight="1" x14ac:dyDescent="0.25">
      <c r="A958" s="31"/>
      <c r="B958" s="31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</row>
    <row r="959" spans="1:16" ht="15.75" customHeight="1" x14ac:dyDescent="0.25">
      <c r="A959" s="31"/>
      <c r="B959" s="31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</row>
    <row r="960" spans="1:16" ht="15.75" customHeight="1" x14ac:dyDescent="0.25">
      <c r="A960" s="31"/>
      <c r="B960" s="31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</row>
    <row r="961" spans="1:16" ht="15.75" customHeight="1" x14ac:dyDescent="0.25">
      <c r="A961" s="31"/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</row>
    <row r="962" spans="1:16" ht="15.75" customHeight="1" x14ac:dyDescent="0.25">
      <c r="A962" s="31"/>
      <c r="B962" s="31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</row>
    <row r="963" spans="1:16" ht="15.75" customHeight="1" x14ac:dyDescent="0.25">
      <c r="A963" s="31"/>
      <c r="B963" s="31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</row>
    <row r="964" spans="1:16" ht="15.75" customHeight="1" x14ac:dyDescent="0.25">
      <c r="A964" s="31"/>
      <c r="B964" s="31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</row>
    <row r="965" spans="1:16" ht="15.75" customHeight="1" x14ac:dyDescent="0.25">
      <c r="A965" s="31"/>
      <c r="B965" s="31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</row>
    <row r="966" spans="1:16" ht="15.75" customHeight="1" x14ac:dyDescent="0.25">
      <c r="A966" s="31"/>
      <c r="B966" s="31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</row>
    <row r="967" spans="1:16" ht="15.75" customHeight="1" x14ac:dyDescent="0.25">
      <c r="A967" s="31"/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</row>
    <row r="968" spans="1:16" ht="15.75" customHeight="1" x14ac:dyDescent="0.25">
      <c r="A968" s="31"/>
      <c r="B968" s="31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</row>
    <row r="969" spans="1:16" ht="15.75" customHeight="1" x14ac:dyDescent="0.25">
      <c r="A969" s="31"/>
      <c r="B969" s="31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</row>
    <row r="970" spans="1:16" ht="15.75" customHeight="1" x14ac:dyDescent="0.25">
      <c r="A970" s="31"/>
      <c r="B970" s="31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</row>
    <row r="971" spans="1:16" ht="15.75" customHeight="1" x14ac:dyDescent="0.25">
      <c r="A971" s="31"/>
      <c r="B971" s="31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</row>
    <row r="972" spans="1:16" ht="15.75" customHeight="1" x14ac:dyDescent="0.25">
      <c r="A972" s="31"/>
      <c r="B972" s="31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</row>
    <row r="973" spans="1:16" ht="15.75" customHeight="1" x14ac:dyDescent="0.25">
      <c r="A973" s="31"/>
      <c r="B973" s="31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</row>
    <row r="974" spans="1:16" ht="15.75" customHeight="1" x14ac:dyDescent="0.25">
      <c r="A974" s="31"/>
      <c r="B974" s="31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</row>
    <row r="975" spans="1:16" ht="15.75" customHeight="1" x14ac:dyDescent="0.25">
      <c r="A975" s="31"/>
      <c r="B975" s="31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</row>
    <row r="976" spans="1:16" ht="15.75" customHeight="1" x14ac:dyDescent="0.25">
      <c r="A976" s="31"/>
      <c r="B976" s="31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</row>
    <row r="977" spans="1:16" ht="15.75" customHeight="1" x14ac:dyDescent="0.25">
      <c r="A977" s="31"/>
      <c r="B977" s="31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</row>
    <row r="978" spans="1:16" ht="15.75" customHeight="1" x14ac:dyDescent="0.25">
      <c r="A978" s="31"/>
      <c r="B978" s="31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</row>
    <row r="979" spans="1:16" ht="15.75" customHeight="1" x14ac:dyDescent="0.25">
      <c r="A979" s="31"/>
      <c r="B979" s="31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</row>
    <row r="980" spans="1:16" ht="15.75" customHeight="1" x14ac:dyDescent="0.25">
      <c r="A980" s="31"/>
      <c r="B980" s="31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</row>
    <row r="981" spans="1:16" ht="15.75" customHeight="1" x14ac:dyDescent="0.25">
      <c r="A981" s="31"/>
      <c r="B981" s="31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</row>
    <row r="982" spans="1:16" ht="15.75" customHeight="1" x14ac:dyDescent="0.25">
      <c r="A982" s="31"/>
      <c r="B982" s="31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</row>
    <row r="983" spans="1:16" ht="15.75" customHeight="1" x14ac:dyDescent="0.25">
      <c r="A983" s="31"/>
      <c r="B983" s="31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</row>
    <row r="984" spans="1:16" ht="15.75" customHeight="1" x14ac:dyDescent="0.25">
      <c r="A984" s="31"/>
      <c r="B984" s="31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</row>
    <row r="985" spans="1:16" ht="15.75" customHeight="1" x14ac:dyDescent="0.25">
      <c r="A985" s="31"/>
      <c r="B985" s="31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</row>
    <row r="986" spans="1:16" ht="15.75" customHeight="1" x14ac:dyDescent="0.25">
      <c r="A986" s="31"/>
      <c r="B986" s="31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</row>
    <row r="987" spans="1:16" ht="15.75" customHeight="1" x14ac:dyDescent="0.25">
      <c r="A987" s="31"/>
      <c r="B987" s="31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</row>
    <row r="988" spans="1:16" ht="15.75" customHeight="1" x14ac:dyDescent="0.25">
      <c r="A988" s="31"/>
      <c r="B988" s="31"/>
      <c r="C988" s="3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</row>
    <row r="989" spans="1:16" ht="15.75" customHeight="1" x14ac:dyDescent="0.25">
      <c r="A989" s="31"/>
      <c r="B989" s="31"/>
      <c r="C989" s="31"/>
      <c r="D989" s="31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</row>
    <row r="990" spans="1:16" ht="15.75" customHeight="1" x14ac:dyDescent="0.25">
      <c r="A990" s="31"/>
      <c r="B990" s="31"/>
      <c r="C990" s="31"/>
      <c r="D990" s="31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</row>
    <row r="991" spans="1:16" ht="15.75" customHeight="1" x14ac:dyDescent="0.25">
      <c r="A991" s="31"/>
      <c r="B991" s="31"/>
      <c r="C991" s="31"/>
      <c r="D991" s="31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</row>
    <row r="992" spans="1:16" ht="15.75" customHeight="1" x14ac:dyDescent="0.25">
      <c r="A992" s="31"/>
      <c r="B992" s="31"/>
      <c r="C992" s="31"/>
      <c r="D992" s="31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</row>
    <row r="993" spans="1:16" ht="15.75" customHeight="1" x14ac:dyDescent="0.25">
      <c r="A993" s="31"/>
      <c r="B993" s="31"/>
      <c r="C993" s="31"/>
      <c r="D993" s="31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</row>
    <row r="994" spans="1:16" ht="15.75" customHeight="1" x14ac:dyDescent="0.25">
      <c r="A994" s="31"/>
      <c r="B994" s="31"/>
      <c r="C994" s="31"/>
      <c r="D994" s="31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</row>
    <row r="995" spans="1:16" ht="15.75" customHeight="1" x14ac:dyDescent="0.25">
      <c r="A995" s="31"/>
      <c r="B995" s="31"/>
      <c r="C995" s="31"/>
      <c r="D995" s="31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</row>
    <row r="996" spans="1:16" ht="15.75" customHeight="1" x14ac:dyDescent="0.25">
      <c r="A996" s="31"/>
      <c r="B996" s="31"/>
      <c r="C996" s="31"/>
      <c r="D996" s="31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</row>
    <row r="997" spans="1:16" ht="15.75" customHeight="1" x14ac:dyDescent="0.25">
      <c r="A997" s="31"/>
      <c r="B997" s="31"/>
      <c r="C997" s="31"/>
      <c r="D997" s="31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</row>
    <row r="998" spans="1:16" ht="15.75" customHeight="1" x14ac:dyDescent="0.25">
      <c r="A998" s="31"/>
      <c r="B998" s="31"/>
      <c r="C998" s="31"/>
      <c r="D998" s="31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</row>
    <row r="999" spans="1:16" ht="15.75" customHeight="1" x14ac:dyDescent="0.25">
      <c r="A999" s="31"/>
      <c r="B999" s="31"/>
      <c r="C999" s="31"/>
      <c r="D999" s="31"/>
      <c r="E999" s="31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</row>
    <row r="1000" spans="1:16" ht="15.75" customHeight="1" x14ac:dyDescent="0.25">
      <c r="A1000" s="31"/>
      <c r="B1000" s="31"/>
      <c r="C1000" s="31"/>
      <c r="D1000" s="31"/>
      <c r="E1000" s="31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</row>
    <row r="1001" spans="1:16" ht="15.75" customHeight="1" x14ac:dyDescent="0.25">
      <c r="A1001" s="31"/>
      <c r="B1001" s="31"/>
      <c r="C1001" s="31"/>
      <c r="D1001" s="31"/>
      <c r="E1001" s="31"/>
      <c r="F1001" s="31"/>
      <c r="G1001" s="31"/>
      <c r="H1001" s="31"/>
      <c r="I1001" s="31"/>
      <c r="J1001" s="31"/>
      <c r="K1001" s="31"/>
      <c r="L1001" s="31"/>
      <c r="M1001" s="31"/>
      <c r="N1001" s="31"/>
      <c r="O1001" s="31"/>
      <c r="P1001" s="31"/>
    </row>
  </sheetData>
  <mergeCells count="1">
    <mergeCell ref="B4:C4"/>
  </mergeCells>
  <dataValidations count="1">
    <dataValidation type="list" allowBlank="1" showErrorMessage="1" sqref="C6" xr:uid="{942B9368-5D88-4A73-B996-97842E80A6E4}">
      <formula1>"1000000,1000"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421AA-79FE-4FA2-84E1-AB82D6E9038E}">
  <sheetPr>
    <tabColor rgb="FFFFC000"/>
  </sheetPr>
  <dimension ref="A1:V1000"/>
  <sheetViews>
    <sheetView showGridLines="0" zoomScale="85" zoomScaleNormal="85" workbookViewId="0">
      <selection activeCell="D17" sqref="D17"/>
    </sheetView>
  </sheetViews>
  <sheetFormatPr defaultColWidth="12.5703125" defaultRowHeight="15" x14ac:dyDescent="0.25"/>
  <cols>
    <col min="1" max="1" width="12.5703125" customWidth="1"/>
    <col min="2" max="2" width="37.7109375" bestFit="1" customWidth="1"/>
    <col min="3" max="3" width="30.140625" customWidth="1"/>
    <col min="4" max="4" width="25.28515625" customWidth="1"/>
    <col min="5" max="5" width="2.7109375" customWidth="1"/>
    <col min="6" max="6" width="102.7109375" customWidth="1"/>
    <col min="7" max="7" width="17.5703125" bestFit="1" customWidth="1"/>
    <col min="8" max="8" width="9.140625" customWidth="1"/>
    <col min="9" max="9" width="17.85546875" customWidth="1"/>
    <col min="10" max="22" width="9.140625" customWidth="1"/>
  </cols>
  <sheetData>
    <row r="1" spans="1:22" ht="23.25" customHeight="1" x14ac:dyDescent="0.35">
      <c r="A1" s="83"/>
      <c r="B1" s="84" t="s">
        <v>71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78"/>
      <c r="V1" s="78"/>
    </row>
    <row r="2" spans="1:22" ht="24" customHeight="1" thickBot="1" x14ac:dyDescent="0.4">
      <c r="A2" s="86"/>
      <c r="B2" s="113" t="s">
        <v>193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78"/>
      <c r="V2" s="78"/>
    </row>
    <row r="3" spans="1:22" x14ac:dyDescent="0.25">
      <c r="V3" s="78"/>
    </row>
    <row r="4" spans="1:22" ht="21" x14ac:dyDescent="0.35">
      <c r="B4" s="166" t="s">
        <v>198</v>
      </c>
      <c r="C4" s="167"/>
      <c r="V4" s="78"/>
    </row>
    <row r="5" spans="1:22" ht="19.5" thickBot="1" x14ac:dyDescent="0.35">
      <c r="B5" s="32" t="s">
        <v>195</v>
      </c>
      <c r="C5" s="31"/>
      <c r="F5" s="106" t="s">
        <v>168</v>
      </c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</row>
    <row r="6" spans="1:22" ht="15.75" customHeight="1" x14ac:dyDescent="0.3">
      <c r="B6" s="114" t="s">
        <v>165</v>
      </c>
      <c r="C6" s="88">
        <v>1000000</v>
      </c>
      <c r="F6" s="107" t="s">
        <v>169</v>
      </c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</row>
    <row r="7" spans="1:22" ht="15.75" customHeight="1" x14ac:dyDescent="0.3">
      <c r="B7" s="115" t="s">
        <v>135</v>
      </c>
      <c r="C7" s="128">
        <v>2.8000000000000001E-2</v>
      </c>
      <c r="F7" s="107" t="s">
        <v>171</v>
      </c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</row>
    <row r="8" spans="1:22" ht="15.75" customHeight="1" x14ac:dyDescent="0.3">
      <c r="B8" s="115" t="s">
        <v>39</v>
      </c>
      <c r="C8" s="129">
        <v>1</v>
      </c>
      <c r="F8" s="107" t="s">
        <v>172</v>
      </c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</row>
    <row r="9" spans="1:22" ht="15.75" customHeight="1" x14ac:dyDescent="0.3">
      <c r="B9" s="115" t="s">
        <v>166</v>
      </c>
      <c r="C9" s="130">
        <v>45681</v>
      </c>
      <c r="F9" s="107" t="s">
        <v>173</v>
      </c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</row>
    <row r="10" spans="1:22" ht="15.75" customHeight="1" thickBot="1" x14ac:dyDescent="0.35">
      <c r="B10" s="116" t="s">
        <v>136</v>
      </c>
      <c r="C10" s="131">
        <v>46046</v>
      </c>
      <c r="F10" s="31" t="s">
        <v>174</v>
      </c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</row>
    <row r="11" spans="1:22" ht="15.75" customHeight="1" thickBot="1" x14ac:dyDescent="0.35">
      <c r="B11" s="117" t="s">
        <v>127</v>
      </c>
      <c r="C11" s="110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</row>
    <row r="12" spans="1:22" ht="15.75" customHeight="1" x14ac:dyDescent="0.3">
      <c r="B12" s="87" t="s">
        <v>146</v>
      </c>
      <c r="C12" s="132">
        <v>6.5750799999999996E-3</v>
      </c>
      <c r="F12" s="107" t="s">
        <v>175</v>
      </c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</row>
    <row r="13" spans="1:22" ht="15.75" customHeight="1" x14ac:dyDescent="0.3">
      <c r="B13" s="89" t="s">
        <v>147</v>
      </c>
      <c r="C13" s="108">
        <f ca="1">TODAY()</f>
        <v>46036</v>
      </c>
      <c r="F13" s="107" t="s">
        <v>176</v>
      </c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</row>
    <row r="14" spans="1:22" ht="15.75" customHeight="1" x14ac:dyDescent="0.3">
      <c r="B14" s="89" t="s">
        <v>160</v>
      </c>
      <c r="C14" s="109" t="s">
        <v>163</v>
      </c>
      <c r="F14" s="107" t="s">
        <v>177</v>
      </c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</row>
    <row r="15" spans="1:22" ht="15.75" customHeight="1" thickBot="1" x14ac:dyDescent="0.35">
      <c r="B15" s="92" t="s">
        <v>148</v>
      </c>
      <c r="C15" s="154">
        <f ca="1">IF(OR(C14="Settle now", C14="T+0"), C13,
   IF(C14="T+1", C13+1,
     IF(C14="T+2", C13+2, "")
   )
)</f>
        <v>46036</v>
      </c>
      <c r="F15" s="107" t="s">
        <v>178</v>
      </c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</row>
    <row r="16" spans="1:22" ht="19.5" thickBot="1" x14ac:dyDescent="0.35">
      <c r="B16" s="94" t="s">
        <v>162</v>
      </c>
      <c r="C16" s="139"/>
      <c r="D16" s="139"/>
      <c r="E16" s="139"/>
      <c r="F16" s="32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</row>
    <row r="17" spans="2:22" ht="15.75" customHeight="1" x14ac:dyDescent="0.3">
      <c r="B17" s="87" t="s">
        <v>137</v>
      </c>
      <c r="C17" s="118">
        <v>2</v>
      </c>
      <c r="D17" s="133"/>
      <c r="E17" s="133"/>
      <c r="F17" s="107" t="s">
        <v>179</v>
      </c>
      <c r="G17" s="32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</row>
    <row r="18" spans="2:22" ht="15.75" customHeight="1" x14ac:dyDescent="0.3">
      <c r="B18" s="89" t="s">
        <v>138</v>
      </c>
      <c r="C18" s="119" t="s">
        <v>139</v>
      </c>
      <c r="D18" s="134"/>
      <c r="E18" s="134"/>
      <c r="F18" s="107" t="s">
        <v>180</v>
      </c>
      <c r="G18" s="32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</row>
    <row r="19" spans="2:22" ht="15.75" customHeight="1" x14ac:dyDescent="0.3">
      <c r="B19" s="89" t="s">
        <v>140</v>
      </c>
      <c r="C19" s="120">
        <f ca="1">COUPPCD(C15,C10,C17,1)</f>
        <v>45862</v>
      </c>
      <c r="D19" s="135"/>
      <c r="E19" s="135"/>
      <c r="F19" s="107" t="s">
        <v>181</v>
      </c>
      <c r="G19" s="32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</row>
    <row r="20" spans="2:22" ht="15.75" customHeight="1" x14ac:dyDescent="0.3">
      <c r="B20" s="89" t="s">
        <v>141</v>
      </c>
      <c r="C20" s="120">
        <f ca="1">COUPNCD(C15,C10,C17,1)</f>
        <v>46046</v>
      </c>
      <c r="D20" s="135"/>
      <c r="E20" s="135"/>
      <c r="F20" s="107" t="s">
        <v>182</v>
      </c>
      <c r="G20" s="32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</row>
    <row r="21" spans="2:22" ht="15.75" customHeight="1" x14ac:dyDescent="0.3">
      <c r="B21" s="89" t="s">
        <v>142</v>
      </c>
      <c r="C21" s="121">
        <f>C6*C7*C31/C17</f>
        <v>336000000</v>
      </c>
      <c r="D21" s="133"/>
      <c r="E21" s="133"/>
      <c r="F21" s="107" t="s">
        <v>183</v>
      </c>
      <c r="G21" s="32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</row>
    <row r="22" spans="2:22" ht="15.75" customHeight="1" x14ac:dyDescent="0.3">
      <c r="B22" s="89" t="s">
        <v>143</v>
      </c>
      <c r="C22" s="121">
        <f ca="1">C20-C19</f>
        <v>184</v>
      </c>
      <c r="D22" s="133"/>
      <c r="E22" s="133"/>
      <c r="F22" s="107" t="s">
        <v>184</v>
      </c>
      <c r="G22" s="32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</row>
    <row r="23" spans="2:22" ht="15.75" customHeight="1" x14ac:dyDescent="0.3">
      <c r="B23" s="89" t="s">
        <v>144</v>
      </c>
      <c r="C23" s="121">
        <f ca="1">C20-C15</f>
        <v>10</v>
      </c>
      <c r="D23" s="133"/>
      <c r="E23" s="133"/>
      <c r="F23" s="107" t="s">
        <v>185</v>
      </c>
      <c r="G23" s="32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</row>
    <row r="24" spans="2:22" ht="15.75" customHeight="1" thickBot="1" x14ac:dyDescent="0.35">
      <c r="B24" s="92" t="s">
        <v>145</v>
      </c>
      <c r="C24" s="122">
        <f ca="1">C22-C23</f>
        <v>174</v>
      </c>
      <c r="D24" s="133"/>
      <c r="E24" s="133"/>
      <c r="F24" s="107" t="s">
        <v>186</v>
      </c>
      <c r="G24" s="32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</row>
    <row r="25" spans="2:22" ht="15.75" customHeight="1" thickBot="1" x14ac:dyDescent="0.35">
      <c r="B25" s="110" t="s">
        <v>149</v>
      </c>
      <c r="C25" s="110"/>
      <c r="D25" s="136"/>
      <c r="E25" s="136"/>
      <c r="F25" s="32"/>
      <c r="G25" s="32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</row>
    <row r="26" spans="2:22" ht="19.5" thickBot="1" x14ac:dyDescent="0.35">
      <c r="B26" s="111" t="s">
        <v>150</v>
      </c>
      <c r="C26" s="140" t="s">
        <v>167</v>
      </c>
      <c r="D26" s="141" t="s">
        <v>196</v>
      </c>
      <c r="E26" s="125"/>
      <c r="F26" s="32"/>
      <c r="G26" s="32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</row>
    <row r="27" spans="2:22" ht="18.75" x14ac:dyDescent="0.3">
      <c r="B27" s="126" t="s">
        <v>151</v>
      </c>
      <c r="C27" s="147">
        <f ca="1">PRICE(C15,C10,C7,C12,100,C17,1)*10000</f>
        <v>1000579.7298882576</v>
      </c>
      <c r="D27" s="142">
        <f ca="1">ROUND((2*(C23/365)*((C6*C7)+C6*(1/(C23/365)-C12/2)))/((C23/365)*C12+2),0)</f>
        <v>1000587</v>
      </c>
      <c r="E27" s="137"/>
      <c r="F27" s="127" t="s">
        <v>197</v>
      </c>
      <c r="G27" s="32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</row>
    <row r="28" spans="2:22" ht="15.75" customHeight="1" x14ac:dyDescent="0.3">
      <c r="B28" s="89" t="s">
        <v>152</v>
      </c>
      <c r="C28" s="123">
        <f ca="1">ACCRINT(C19,C20,C15,C7,C6,C17,1)</f>
        <v>13239.130434782608</v>
      </c>
      <c r="D28" s="143">
        <f ca="1">ACCRINT(C19,C20,C15,C7,C6,C17,1)</f>
        <v>13239.130434782608</v>
      </c>
      <c r="E28" s="133"/>
      <c r="F28" s="107" t="s">
        <v>187</v>
      </c>
      <c r="G28" s="32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</row>
    <row r="29" spans="2:22" ht="15.75" customHeight="1" thickBot="1" x14ac:dyDescent="0.35">
      <c r="B29" s="92" t="s">
        <v>153</v>
      </c>
      <c r="C29" s="124">
        <f ca="1">C27+C28</f>
        <v>1013818.8603230402</v>
      </c>
      <c r="D29" s="144">
        <f ca="1">D27+D28</f>
        <v>1013826.1304347826</v>
      </c>
      <c r="E29" s="133"/>
      <c r="F29" s="107" t="s">
        <v>188</v>
      </c>
      <c r="G29" s="32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</row>
    <row r="30" spans="2:22" ht="15.75" customHeight="1" thickBot="1" x14ac:dyDescent="0.35">
      <c r="B30" s="112" t="s">
        <v>154</v>
      </c>
      <c r="D30" s="145"/>
      <c r="E30" s="78"/>
      <c r="F30" s="32"/>
      <c r="G30" s="32"/>
      <c r="H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</row>
    <row r="31" spans="2:22" ht="15.75" customHeight="1" x14ac:dyDescent="0.3">
      <c r="B31" s="114" t="s">
        <v>21</v>
      </c>
      <c r="C31" s="148">
        <v>24000</v>
      </c>
      <c r="D31" s="151">
        <f>C31</f>
        <v>24000</v>
      </c>
      <c r="F31" s="107" t="s">
        <v>170</v>
      </c>
      <c r="G31" s="32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</row>
    <row r="32" spans="2:22" ht="15.75" customHeight="1" x14ac:dyDescent="0.3">
      <c r="B32" s="115" t="s">
        <v>155</v>
      </c>
      <c r="C32" s="149">
        <f>C6*C31</f>
        <v>24000000000</v>
      </c>
      <c r="D32" s="152">
        <f>C6*C31</f>
        <v>24000000000</v>
      </c>
      <c r="E32" s="133"/>
      <c r="F32" s="107" t="s">
        <v>189</v>
      </c>
      <c r="G32" s="32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</row>
    <row r="33" spans="1:22" ht="15.75" customHeight="1" x14ac:dyDescent="0.3">
      <c r="B33" s="115" t="s">
        <v>200</v>
      </c>
      <c r="C33" s="149">
        <f ca="1">C27*C31-C3</f>
        <v>24013913517.31818</v>
      </c>
      <c r="D33" s="152">
        <f ca="1">D27*C31-D32</f>
        <v>14088000</v>
      </c>
      <c r="E33" s="133"/>
      <c r="F33" s="107" t="s">
        <v>190</v>
      </c>
      <c r="G33" s="32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</row>
    <row r="34" spans="1:22" ht="15.75" customHeight="1" x14ac:dyDescent="0.3">
      <c r="B34" s="115" t="s">
        <v>199</v>
      </c>
      <c r="C34" s="149">
        <f ca="1">ACCRINT(C19,C20,C15,C7,C6*C31,C17,1)</f>
        <v>317739130.43478262</v>
      </c>
      <c r="D34" s="152">
        <f ca="1">ACCRINT(C19,C20,C15,C7,C6*C31,C17,1)</f>
        <v>317739130.43478262</v>
      </c>
      <c r="E34" s="133"/>
      <c r="F34" s="107" t="s">
        <v>191</v>
      </c>
      <c r="G34" s="32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</row>
    <row r="35" spans="1:22" ht="15.75" customHeight="1" thickBot="1" x14ac:dyDescent="0.35">
      <c r="B35" s="116" t="s">
        <v>156</v>
      </c>
      <c r="C35" s="150">
        <f ca="1">C32+C33+C34</f>
        <v>48331652647.75296</v>
      </c>
      <c r="D35" s="153">
        <f ca="1">D32+D33+D34</f>
        <v>24331827130.434784</v>
      </c>
      <c r="E35" s="138"/>
      <c r="F35" s="107" t="s">
        <v>192</v>
      </c>
      <c r="G35" s="32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</row>
    <row r="36" spans="1:22" ht="15.75" customHeight="1" x14ac:dyDescent="0.3">
      <c r="A36" s="31"/>
      <c r="B36" s="31"/>
      <c r="C36" s="31"/>
      <c r="D36" s="31"/>
      <c r="E36" s="31"/>
      <c r="F36" s="168"/>
      <c r="G36" s="168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</row>
    <row r="37" spans="1:22" ht="15.75" customHeight="1" x14ac:dyDescent="0.3">
      <c r="A37" s="31"/>
      <c r="D37" s="31"/>
      <c r="E37" s="31"/>
      <c r="F37" s="168"/>
      <c r="G37" s="168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</row>
    <row r="38" spans="1:22" ht="15.75" customHeight="1" x14ac:dyDescent="0.3">
      <c r="A38" s="31"/>
      <c r="B38" s="155"/>
      <c r="D38" s="31"/>
      <c r="E38" s="31"/>
      <c r="F38" s="168"/>
      <c r="G38" s="168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</row>
    <row r="39" spans="1:22" ht="15.75" customHeight="1" thickBot="1" x14ac:dyDescent="0.3">
      <c r="A39" s="31"/>
      <c r="B39" s="112" t="s">
        <v>201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</row>
    <row r="40" spans="1:22" ht="15.75" customHeight="1" thickBot="1" x14ac:dyDescent="0.35">
      <c r="A40" s="31"/>
      <c r="B40" s="157" t="s">
        <v>151</v>
      </c>
      <c r="C40" s="88">
        <v>1003578</v>
      </c>
      <c r="D40" s="31"/>
      <c r="E40" s="31"/>
      <c r="F40" s="31" t="s">
        <v>203</v>
      </c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</row>
    <row r="41" spans="1:22" ht="15.75" customHeight="1" thickBot="1" x14ac:dyDescent="0.35">
      <c r="A41" s="31"/>
      <c r="B41" s="158" t="s">
        <v>202</v>
      </c>
      <c r="C41" s="159">
        <f ca="1">YIELD(C15,C10,C7,(C40/10000),(C6/10000),C17,1)</f>
        <v>-0.10195579607876105</v>
      </c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</row>
    <row r="42" spans="1:22" ht="15.75" customHeight="1" x14ac:dyDescent="0.25">
      <c r="A42" s="31"/>
      <c r="B42" s="31"/>
      <c r="C42" s="156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</row>
    <row r="43" spans="1:22" ht="15.75" customHeight="1" x14ac:dyDescent="0.25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</row>
    <row r="44" spans="1:22" ht="15.75" customHeight="1" x14ac:dyDescent="0.25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</row>
    <row r="45" spans="1:22" ht="15.75" customHeight="1" x14ac:dyDescent="0.25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</row>
    <row r="46" spans="1:22" ht="15.75" customHeight="1" x14ac:dyDescent="0.25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</row>
    <row r="47" spans="1:22" ht="15.75" customHeight="1" x14ac:dyDescent="0.2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</row>
    <row r="48" spans="1:22" ht="15.75" customHeight="1" x14ac:dyDescent="0.25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</row>
    <row r="49" spans="1:22" ht="15.75" customHeight="1" x14ac:dyDescent="0.25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</row>
    <row r="50" spans="1:22" ht="15.75" customHeight="1" x14ac:dyDescent="0.25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</row>
    <row r="51" spans="1:22" ht="15.75" customHeight="1" x14ac:dyDescent="0.25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</row>
    <row r="52" spans="1:22" ht="15.75" customHeight="1" x14ac:dyDescent="0.25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</row>
    <row r="53" spans="1:22" ht="15.75" customHeight="1" x14ac:dyDescent="0.25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</row>
    <row r="54" spans="1:22" ht="15.75" customHeight="1" x14ac:dyDescent="0.25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</row>
    <row r="55" spans="1:22" ht="15.75" customHeight="1" x14ac:dyDescent="0.25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</row>
    <row r="56" spans="1:22" ht="15.75" customHeight="1" x14ac:dyDescent="0.25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</row>
    <row r="57" spans="1:22" ht="15.75" customHeight="1" x14ac:dyDescent="0.25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</row>
    <row r="58" spans="1:22" ht="15.75" customHeight="1" x14ac:dyDescent="0.25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</row>
    <row r="59" spans="1:22" ht="15.75" customHeight="1" x14ac:dyDescent="0.25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</row>
    <row r="60" spans="1:22" ht="15.75" customHeight="1" x14ac:dyDescent="0.25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</row>
    <row r="61" spans="1:22" ht="15.75" customHeight="1" x14ac:dyDescent="0.25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</row>
    <row r="62" spans="1:22" ht="15.75" customHeight="1" x14ac:dyDescent="0.25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</row>
    <row r="63" spans="1:22" ht="15.75" customHeight="1" x14ac:dyDescent="0.2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</row>
    <row r="64" spans="1:22" ht="15.75" customHeight="1" x14ac:dyDescent="0.25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</row>
    <row r="65" spans="1:22" ht="15.75" customHeight="1" x14ac:dyDescent="0.25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</row>
    <row r="66" spans="1:22" ht="15.75" customHeight="1" x14ac:dyDescent="0.2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</row>
    <row r="67" spans="1:22" ht="15.75" customHeight="1" x14ac:dyDescent="0.25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</row>
    <row r="68" spans="1:22" ht="15.75" customHeight="1" x14ac:dyDescent="0.25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</row>
    <row r="69" spans="1:22" ht="15.75" customHeight="1" x14ac:dyDescent="0.25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</row>
    <row r="70" spans="1:22" ht="15.75" customHeight="1" x14ac:dyDescent="0.25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</row>
    <row r="71" spans="1:22" ht="15.75" customHeight="1" x14ac:dyDescent="0.25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</row>
    <row r="72" spans="1:22" ht="15.75" customHeight="1" x14ac:dyDescent="0.25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</row>
    <row r="73" spans="1:22" ht="15.75" customHeight="1" x14ac:dyDescent="0.25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</row>
    <row r="74" spans="1:22" ht="15.75" customHeight="1" x14ac:dyDescent="0.25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</row>
    <row r="75" spans="1:22" ht="15.75" customHeight="1" x14ac:dyDescent="0.25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</row>
    <row r="76" spans="1:22" ht="15.75" customHeight="1" x14ac:dyDescent="0.25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</row>
    <row r="77" spans="1:22" ht="15.75" customHeight="1" x14ac:dyDescent="0.25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</row>
    <row r="78" spans="1:22" ht="15.75" customHeight="1" x14ac:dyDescent="0.2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</row>
    <row r="79" spans="1:22" ht="15.75" customHeight="1" x14ac:dyDescent="0.2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</row>
    <row r="80" spans="1:22" ht="15.75" customHeight="1" x14ac:dyDescent="0.25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</row>
    <row r="81" spans="1:22" ht="15.75" customHeight="1" x14ac:dyDescent="0.25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</row>
    <row r="82" spans="1:22" ht="15.75" customHeight="1" x14ac:dyDescent="0.25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</row>
    <row r="83" spans="1:22" ht="15.75" customHeight="1" x14ac:dyDescent="0.2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</row>
    <row r="84" spans="1:22" ht="15.75" customHeight="1" x14ac:dyDescent="0.25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</row>
    <row r="85" spans="1:22" ht="15.75" customHeight="1" x14ac:dyDescent="0.25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</row>
    <row r="86" spans="1:22" ht="15.75" customHeight="1" x14ac:dyDescent="0.25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</row>
    <row r="87" spans="1:22" ht="15.75" customHeight="1" x14ac:dyDescent="0.25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</row>
    <row r="88" spans="1:22" ht="15.75" customHeight="1" x14ac:dyDescent="0.25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</row>
    <row r="89" spans="1:22" ht="15.75" customHeight="1" x14ac:dyDescent="0.25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</row>
    <row r="90" spans="1:22" ht="15.75" customHeight="1" x14ac:dyDescent="0.25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</row>
    <row r="91" spans="1:22" ht="15.75" customHeight="1" x14ac:dyDescent="0.25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</row>
    <row r="92" spans="1:22" ht="15.75" customHeight="1" x14ac:dyDescent="0.25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</row>
    <row r="93" spans="1:22" ht="15.75" customHeight="1" x14ac:dyDescent="0.25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</row>
    <row r="94" spans="1:22" ht="15.75" customHeight="1" x14ac:dyDescent="0.25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</row>
    <row r="95" spans="1:22" ht="15.75" customHeight="1" x14ac:dyDescent="0.25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</row>
    <row r="96" spans="1:22" ht="15.75" customHeight="1" x14ac:dyDescent="0.25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</row>
    <row r="97" spans="1:22" ht="15.75" customHeight="1" x14ac:dyDescent="0.25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</row>
    <row r="98" spans="1:22" ht="15.75" customHeight="1" x14ac:dyDescent="0.25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</row>
    <row r="99" spans="1:22" ht="15.75" customHeight="1" x14ac:dyDescent="0.25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</row>
    <row r="100" spans="1:22" ht="15.75" customHeight="1" x14ac:dyDescent="0.25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</row>
    <row r="101" spans="1:22" ht="15.75" customHeight="1" x14ac:dyDescent="0.25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</row>
    <row r="102" spans="1:22" ht="15.75" customHeight="1" x14ac:dyDescent="0.25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</row>
    <row r="103" spans="1:22" ht="15.75" customHeight="1" x14ac:dyDescent="0.25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</row>
    <row r="104" spans="1:22" ht="15.75" customHeight="1" x14ac:dyDescent="0.25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</row>
    <row r="105" spans="1:22" ht="15.75" customHeight="1" x14ac:dyDescent="0.25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</row>
    <row r="106" spans="1:22" ht="15.75" customHeight="1" x14ac:dyDescent="0.25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</row>
    <row r="107" spans="1:22" ht="15.75" customHeight="1" x14ac:dyDescent="0.25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</row>
    <row r="108" spans="1:22" ht="15.75" customHeight="1" x14ac:dyDescent="0.2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</row>
    <row r="109" spans="1:22" ht="15.75" customHeight="1" x14ac:dyDescent="0.25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</row>
    <row r="110" spans="1:22" ht="15.75" customHeight="1" x14ac:dyDescent="0.25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</row>
    <row r="111" spans="1:22" ht="15.75" customHeight="1" x14ac:dyDescent="0.25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</row>
    <row r="112" spans="1:22" ht="15.75" customHeight="1" x14ac:dyDescent="0.25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</row>
    <row r="113" spans="1:22" ht="15.75" customHeight="1" x14ac:dyDescent="0.25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</row>
    <row r="114" spans="1:22" ht="15.75" customHeight="1" x14ac:dyDescent="0.25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</row>
    <row r="115" spans="1:22" ht="15.75" customHeight="1" x14ac:dyDescent="0.25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</row>
    <row r="116" spans="1:22" ht="15.75" customHeight="1" x14ac:dyDescent="0.25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</row>
    <row r="117" spans="1:22" ht="15.75" customHeight="1" x14ac:dyDescent="0.25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</row>
    <row r="118" spans="1:22" ht="15.75" customHeight="1" x14ac:dyDescent="0.25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</row>
    <row r="119" spans="1:22" ht="15.75" customHeight="1" x14ac:dyDescent="0.25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</row>
    <row r="120" spans="1:22" ht="15.75" customHeight="1" x14ac:dyDescent="0.25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</row>
    <row r="121" spans="1:22" ht="15.75" customHeight="1" x14ac:dyDescent="0.25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</row>
    <row r="122" spans="1:22" ht="15.75" customHeight="1" x14ac:dyDescent="0.25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</row>
    <row r="123" spans="1:22" ht="15.75" customHeight="1" x14ac:dyDescent="0.25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</row>
    <row r="124" spans="1:22" ht="15.75" customHeight="1" x14ac:dyDescent="0.25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</row>
    <row r="125" spans="1:22" ht="15.75" customHeight="1" x14ac:dyDescent="0.2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</row>
    <row r="126" spans="1:22" ht="15.75" customHeight="1" x14ac:dyDescent="0.2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</row>
    <row r="127" spans="1:22" ht="15.75" customHeight="1" x14ac:dyDescent="0.25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</row>
    <row r="128" spans="1:22" ht="15.75" customHeight="1" x14ac:dyDescent="0.25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</row>
    <row r="129" spans="1:22" ht="15.75" customHeight="1" x14ac:dyDescent="0.25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</row>
    <row r="130" spans="1:22" ht="15.75" customHeight="1" x14ac:dyDescent="0.25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</row>
    <row r="131" spans="1:22" ht="15.75" customHeight="1" x14ac:dyDescent="0.25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</row>
    <row r="132" spans="1:22" ht="15.75" customHeight="1" x14ac:dyDescent="0.25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</row>
    <row r="133" spans="1:22" ht="15.75" customHeight="1" x14ac:dyDescent="0.25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</row>
    <row r="134" spans="1:22" ht="15.75" customHeight="1" x14ac:dyDescent="0.25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</row>
    <row r="135" spans="1:22" ht="15.75" customHeight="1" x14ac:dyDescent="0.25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</row>
    <row r="136" spans="1:22" ht="15.75" customHeight="1" x14ac:dyDescent="0.25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</row>
    <row r="137" spans="1:22" ht="15.75" customHeight="1" x14ac:dyDescent="0.25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</row>
    <row r="138" spans="1:22" ht="15.75" customHeight="1" x14ac:dyDescent="0.25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</row>
    <row r="139" spans="1:22" ht="15.75" customHeight="1" x14ac:dyDescent="0.25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</row>
    <row r="140" spans="1:22" ht="15.75" customHeight="1" x14ac:dyDescent="0.25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</row>
    <row r="141" spans="1:22" ht="15.75" customHeight="1" x14ac:dyDescent="0.25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</row>
    <row r="142" spans="1:22" ht="15.75" customHeight="1" x14ac:dyDescent="0.25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</row>
    <row r="143" spans="1:22" ht="15.75" customHeight="1" x14ac:dyDescent="0.25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</row>
    <row r="144" spans="1:22" ht="15.75" customHeight="1" x14ac:dyDescent="0.25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</row>
    <row r="145" spans="1:22" ht="15.75" customHeight="1" x14ac:dyDescent="0.25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</row>
    <row r="146" spans="1:22" ht="15.75" customHeight="1" x14ac:dyDescent="0.2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</row>
    <row r="147" spans="1:22" ht="15.75" customHeight="1" x14ac:dyDescent="0.25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</row>
    <row r="148" spans="1:22" ht="15.75" customHeight="1" x14ac:dyDescent="0.25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</row>
    <row r="149" spans="1:22" ht="15.75" customHeight="1" x14ac:dyDescent="0.25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</row>
    <row r="150" spans="1:22" ht="15.75" customHeight="1" x14ac:dyDescent="0.2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</row>
    <row r="151" spans="1:22" ht="15.75" customHeight="1" x14ac:dyDescent="0.25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</row>
    <row r="152" spans="1:22" ht="15.75" customHeight="1" x14ac:dyDescent="0.25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</row>
    <row r="153" spans="1:22" ht="15.75" customHeight="1" x14ac:dyDescent="0.25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</row>
    <row r="154" spans="1:22" ht="15.75" customHeight="1" x14ac:dyDescent="0.25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</row>
    <row r="155" spans="1:22" ht="15.75" customHeight="1" x14ac:dyDescent="0.25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</row>
    <row r="156" spans="1:22" ht="15.75" customHeight="1" x14ac:dyDescent="0.25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</row>
    <row r="157" spans="1:22" ht="15.75" customHeight="1" x14ac:dyDescent="0.25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</row>
    <row r="158" spans="1:22" ht="15.75" customHeight="1" x14ac:dyDescent="0.25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</row>
    <row r="159" spans="1:22" ht="15.75" customHeight="1" x14ac:dyDescent="0.25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</row>
    <row r="160" spans="1:22" ht="15.75" customHeight="1" x14ac:dyDescent="0.25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</row>
    <row r="161" spans="1:22" ht="15.75" customHeight="1" x14ac:dyDescent="0.25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</row>
    <row r="162" spans="1:22" ht="15.75" customHeight="1" x14ac:dyDescent="0.25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</row>
    <row r="163" spans="1:22" ht="15.75" customHeight="1" x14ac:dyDescent="0.25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</row>
    <row r="164" spans="1:22" ht="15.75" customHeight="1" x14ac:dyDescent="0.25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</row>
    <row r="165" spans="1:22" ht="15.75" customHeight="1" x14ac:dyDescent="0.25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</row>
    <row r="166" spans="1:22" ht="15.75" customHeight="1" x14ac:dyDescent="0.2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</row>
    <row r="167" spans="1:22" ht="15.75" customHeight="1" x14ac:dyDescent="0.25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</row>
    <row r="168" spans="1:22" ht="15.75" customHeight="1" x14ac:dyDescent="0.25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</row>
    <row r="169" spans="1:22" ht="15.75" customHeight="1" x14ac:dyDescent="0.25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</row>
    <row r="170" spans="1:22" ht="15.75" customHeight="1" x14ac:dyDescent="0.25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</row>
    <row r="171" spans="1:22" ht="15.75" customHeight="1" x14ac:dyDescent="0.25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</row>
    <row r="172" spans="1:22" ht="15.75" customHeight="1" x14ac:dyDescent="0.25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</row>
    <row r="173" spans="1:22" ht="15.75" customHeight="1" x14ac:dyDescent="0.25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</row>
    <row r="174" spans="1:22" ht="15.75" customHeight="1" x14ac:dyDescent="0.25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</row>
    <row r="175" spans="1:22" ht="15.75" customHeight="1" x14ac:dyDescent="0.25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</row>
    <row r="176" spans="1:22" ht="15.75" customHeight="1" x14ac:dyDescent="0.25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</row>
    <row r="177" spans="1:22" ht="15.75" customHeight="1" x14ac:dyDescent="0.25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</row>
    <row r="178" spans="1:22" ht="15.75" customHeight="1" x14ac:dyDescent="0.25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</row>
    <row r="179" spans="1:22" ht="15.75" customHeight="1" x14ac:dyDescent="0.25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</row>
    <row r="180" spans="1:22" ht="15.75" customHeight="1" x14ac:dyDescent="0.25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</row>
    <row r="181" spans="1:22" ht="15.75" customHeight="1" x14ac:dyDescent="0.25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</row>
    <row r="182" spans="1:22" ht="15.75" customHeight="1" x14ac:dyDescent="0.25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</row>
    <row r="183" spans="1:22" ht="15.75" customHeight="1" x14ac:dyDescent="0.25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</row>
    <row r="184" spans="1:22" ht="15.75" customHeight="1" x14ac:dyDescent="0.25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</row>
    <row r="185" spans="1:22" ht="15.75" customHeight="1" x14ac:dyDescent="0.25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</row>
    <row r="186" spans="1:22" ht="15.75" customHeight="1" x14ac:dyDescent="0.2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</row>
    <row r="187" spans="1:22" ht="15.75" customHeight="1" x14ac:dyDescent="0.25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</row>
    <row r="188" spans="1:22" ht="15.75" customHeight="1" x14ac:dyDescent="0.25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</row>
    <row r="189" spans="1:22" ht="15.75" customHeight="1" x14ac:dyDescent="0.25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</row>
    <row r="190" spans="1:22" ht="15.75" customHeight="1" x14ac:dyDescent="0.25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</row>
    <row r="191" spans="1:22" ht="15.75" customHeight="1" x14ac:dyDescent="0.25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</row>
    <row r="192" spans="1:22" ht="15.75" customHeight="1" x14ac:dyDescent="0.25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</row>
    <row r="193" spans="1:22" ht="15.75" customHeight="1" x14ac:dyDescent="0.25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</row>
    <row r="194" spans="1:22" ht="15.75" customHeight="1" x14ac:dyDescent="0.25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</row>
    <row r="195" spans="1:22" ht="15.75" customHeight="1" x14ac:dyDescent="0.25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</row>
    <row r="196" spans="1:22" ht="15.75" customHeight="1" x14ac:dyDescent="0.25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</row>
    <row r="197" spans="1:22" ht="15.75" customHeight="1" x14ac:dyDescent="0.25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</row>
    <row r="198" spans="1:22" ht="15.75" customHeight="1" x14ac:dyDescent="0.25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</row>
    <row r="199" spans="1:22" ht="15.75" customHeight="1" x14ac:dyDescent="0.25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</row>
    <row r="200" spans="1:22" ht="15.75" customHeight="1" x14ac:dyDescent="0.25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</row>
    <row r="201" spans="1:22" ht="15.75" customHeight="1" x14ac:dyDescent="0.25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</row>
    <row r="202" spans="1:22" ht="15.75" customHeight="1" x14ac:dyDescent="0.25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</row>
    <row r="203" spans="1:22" ht="15.75" customHeight="1" x14ac:dyDescent="0.25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</row>
    <row r="204" spans="1:22" ht="15.75" customHeight="1" x14ac:dyDescent="0.25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</row>
    <row r="205" spans="1:22" ht="15.75" customHeight="1" x14ac:dyDescent="0.25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</row>
    <row r="206" spans="1:22" ht="15.75" customHeight="1" x14ac:dyDescent="0.25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</row>
    <row r="207" spans="1:22" ht="15.75" customHeight="1" x14ac:dyDescent="0.25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</row>
    <row r="208" spans="1:22" ht="15.75" customHeight="1" x14ac:dyDescent="0.25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</row>
    <row r="209" spans="1:22" ht="15.75" customHeight="1" x14ac:dyDescent="0.25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</row>
    <row r="210" spans="1:22" ht="15.75" customHeight="1" x14ac:dyDescent="0.25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</row>
    <row r="211" spans="1:22" ht="15.75" customHeight="1" x14ac:dyDescent="0.25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</row>
    <row r="212" spans="1:22" ht="15.75" customHeight="1" x14ac:dyDescent="0.25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</row>
    <row r="213" spans="1:22" ht="15.75" customHeight="1" x14ac:dyDescent="0.25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</row>
    <row r="214" spans="1:22" ht="15.75" customHeight="1" x14ac:dyDescent="0.25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</row>
    <row r="215" spans="1:22" ht="15.75" customHeight="1" x14ac:dyDescent="0.25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</row>
    <row r="216" spans="1:22" ht="15.75" customHeight="1" x14ac:dyDescent="0.25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</row>
    <row r="217" spans="1:22" ht="15.75" customHeight="1" x14ac:dyDescent="0.25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</row>
    <row r="218" spans="1:22" ht="15.75" customHeight="1" x14ac:dyDescent="0.25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</row>
    <row r="219" spans="1:22" ht="15.75" customHeight="1" x14ac:dyDescent="0.25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</row>
    <row r="220" spans="1:22" ht="15.75" customHeight="1" x14ac:dyDescent="0.25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</row>
    <row r="221" spans="1:22" ht="15.75" customHeight="1" x14ac:dyDescent="0.25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</row>
    <row r="222" spans="1:22" ht="15.75" customHeight="1" x14ac:dyDescent="0.25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</row>
    <row r="223" spans="1:22" ht="15.75" customHeight="1" x14ac:dyDescent="0.25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</row>
    <row r="224" spans="1:22" ht="15.75" customHeight="1" x14ac:dyDescent="0.25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</row>
    <row r="225" spans="1:22" ht="15.75" customHeight="1" x14ac:dyDescent="0.25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</row>
    <row r="226" spans="1:22" ht="15.75" customHeight="1" x14ac:dyDescent="0.25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</row>
    <row r="227" spans="1:22" ht="15.75" customHeight="1" x14ac:dyDescent="0.25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</row>
    <row r="228" spans="1:22" ht="15.75" customHeight="1" x14ac:dyDescent="0.25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</row>
    <row r="229" spans="1:22" ht="15.75" customHeight="1" x14ac:dyDescent="0.25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</row>
    <row r="230" spans="1:22" ht="15.75" customHeight="1" x14ac:dyDescent="0.25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</row>
    <row r="231" spans="1:22" ht="15.75" customHeight="1" x14ac:dyDescent="0.25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</row>
    <row r="232" spans="1:22" ht="15.75" customHeight="1" x14ac:dyDescent="0.25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</row>
    <row r="233" spans="1:22" ht="15.75" customHeight="1" x14ac:dyDescent="0.25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</row>
    <row r="234" spans="1:22" ht="15.75" customHeight="1" x14ac:dyDescent="0.25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</row>
    <row r="235" spans="1:22" ht="15.75" customHeight="1" x14ac:dyDescent="0.25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</row>
    <row r="236" spans="1:22" ht="15.75" customHeight="1" x14ac:dyDescent="0.25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</row>
    <row r="237" spans="1:22" ht="15.75" customHeight="1" x14ac:dyDescent="0.25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</row>
    <row r="238" spans="1:22" ht="15.75" customHeight="1" x14ac:dyDescent="0.25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</row>
    <row r="239" spans="1:22" ht="15.75" customHeight="1" x14ac:dyDescent="0.25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</row>
    <row r="240" spans="1:22" ht="15.75" customHeight="1" x14ac:dyDescent="0.25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</row>
    <row r="241" spans="1:22" ht="15.75" customHeight="1" x14ac:dyDescent="0.25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</row>
    <row r="242" spans="1:22" ht="15.75" customHeight="1" x14ac:dyDescent="0.25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</row>
    <row r="243" spans="1:22" ht="15.75" customHeight="1" x14ac:dyDescent="0.25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</row>
    <row r="244" spans="1:22" ht="15.75" customHeight="1" x14ac:dyDescent="0.25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</row>
    <row r="245" spans="1:22" ht="15.75" customHeight="1" x14ac:dyDescent="0.25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</row>
    <row r="246" spans="1:22" ht="15.75" customHeight="1" x14ac:dyDescent="0.25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</row>
    <row r="247" spans="1:22" ht="15.75" customHeight="1" x14ac:dyDescent="0.25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</row>
    <row r="248" spans="1:22" ht="15.75" customHeight="1" x14ac:dyDescent="0.25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</row>
    <row r="249" spans="1:22" ht="15.75" customHeight="1" x14ac:dyDescent="0.25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</row>
    <row r="250" spans="1:22" ht="15.75" customHeight="1" x14ac:dyDescent="0.25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</row>
    <row r="251" spans="1:22" ht="15.75" customHeight="1" x14ac:dyDescent="0.25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</row>
    <row r="252" spans="1:22" ht="15.75" customHeight="1" x14ac:dyDescent="0.25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</row>
    <row r="253" spans="1:22" ht="15.75" customHeight="1" x14ac:dyDescent="0.25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</row>
    <row r="254" spans="1:22" ht="15.75" customHeight="1" x14ac:dyDescent="0.25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</row>
    <row r="255" spans="1:22" ht="15.75" customHeight="1" x14ac:dyDescent="0.25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</row>
    <row r="256" spans="1:22" ht="15.75" customHeight="1" x14ac:dyDescent="0.25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</row>
    <row r="257" spans="1:22" ht="15.75" customHeight="1" x14ac:dyDescent="0.25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</row>
    <row r="258" spans="1:22" ht="15.75" customHeight="1" x14ac:dyDescent="0.25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</row>
    <row r="259" spans="1:22" ht="15.75" customHeight="1" x14ac:dyDescent="0.25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</row>
    <row r="260" spans="1:22" ht="15.75" customHeight="1" x14ac:dyDescent="0.25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</row>
    <row r="261" spans="1:22" ht="15.75" customHeight="1" x14ac:dyDescent="0.25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</row>
    <row r="262" spans="1:22" ht="15.75" customHeight="1" x14ac:dyDescent="0.25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</row>
    <row r="263" spans="1:22" ht="15.75" customHeight="1" x14ac:dyDescent="0.25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</row>
    <row r="264" spans="1:22" ht="15.75" customHeight="1" x14ac:dyDescent="0.25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</row>
    <row r="265" spans="1:22" ht="15.75" customHeight="1" x14ac:dyDescent="0.25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</row>
    <row r="266" spans="1:22" ht="15.75" customHeight="1" x14ac:dyDescent="0.25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</row>
    <row r="267" spans="1:22" ht="15.75" customHeight="1" x14ac:dyDescent="0.25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</row>
    <row r="268" spans="1:22" ht="15.75" customHeight="1" x14ac:dyDescent="0.25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</row>
    <row r="269" spans="1:22" ht="15.75" customHeight="1" x14ac:dyDescent="0.25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</row>
    <row r="270" spans="1:22" ht="15.75" customHeight="1" x14ac:dyDescent="0.25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</row>
    <row r="271" spans="1:22" ht="15.75" customHeight="1" x14ac:dyDescent="0.25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</row>
    <row r="272" spans="1:22" ht="15.75" customHeight="1" x14ac:dyDescent="0.25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</row>
    <row r="273" spans="1:22" ht="15.75" customHeight="1" x14ac:dyDescent="0.25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</row>
    <row r="274" spans="1:22" ht="15.75" customHeight="1" x14ac:dyDescent="0.25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</row>
    <row r="275" spans="1:22" ht="15.75" customHeight="1" x14ac:dyDescent="0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</row>
    <row r="276" spans="1:22" ht="15.75" customHeight="1" x14ac:dyDescent="0.25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</row>
    <row r="277" spans="1:22" ht="15.75" customHeight="1" x14ac:dyDescent="0.25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</row>
    <row r="278" spans="1:22" ht="15.75" customHeight="1" x14ac:dyDescent="0.25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</row>
    <row r="279" spans="1:22" ht="15.75" customHeight="1" x14ac:dyDescent="0.25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</row>
    <row r="280" spans="1:22" ht="15.75" customHeight="1" x14ac:dyDescent="0.25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</row>
    <row r="281" spans="1:22" ht="15.75" customHeight="1" x14ac:dyDescent="0.25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</row>
    <row r="282" spans="1:22" ht="15.75" customHeight="1" x14ac:dyDescent="0.25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</row>
    <row r="283" spans="1:22" ht="15.75" customHeight="1" x14ac:dyDescent="0.25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</row>
    <row r="284" spans="1:22" ht="15.75" customHeight="1" x14ac:dyDescent="0.25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</row>
    <row r="285" spans="1:22" ht="15.75" customHeight="1" x14ac:dyDescent="0.25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</row>
    <row r="286" spans="1:22" ht="15.75" customHeight="1" x14ac:dyDescent="0.25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</row>
    <row r="287" spans="1:22" ht="15.75" customHeight="1" x14ac:dyDescent="0.25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</row>
    <row r="288" spans="1:22" ht="15.75" customHeight="1" x14ac:dyDescent="0.25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</row>
    <row r="289" spans="1:22" ht="15.75" customHeight="1" x14ac:dyDescent="0.25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</row>
    <row r="290" spans="1:22" ht="15.75" customHeight="1" x14ac:dyDescent="0.25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</row>
    <row r="291" spans="1:22" ht="15.75" customHeight="1" x14ac:dyDescent="0.25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</row>
    <row r="292" spans="1:22" ht="15.75" customHeight="1" x14ac:dyDescent="0.25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</row>
    <row r="293" spans="1:22" ht="15.75" customHeight="1" x14ac:dyDescent="0.25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</row>
    <row r="294" spans="1:22" ht="15.75" customHeight="1" x14ac:dyDescent="0.25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</row>
    <row r="295" spans="1:22" ht="15.75" customHeight="1" x14ac:dyDescent="0.25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</row>
    <row r="296" spans="1:22" ht="15.75" customHeight="1" x14ac:dyDescent="0.25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</row>
    <row r="297" spans="1:22" ht="15.75" customHeight="1" x14ac:dyDescent="0.25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</row>
    <row r="298" spans="1:22" ht="15.75" customHeight="1" x14ac:dyDescent="0.25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</row>
    <row r="299" spans="1:22" ht="15.75" customHeight="1" x14ac:dyDescent="0.25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</row>
    <row r="300" spans="1:22" ht="15.75" customHeight="1" x14ac:dyDescent="0.25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</row>
    <row r="301" spans="1:22" ht="15.75" customHeight="1" x14ac:dyDescent="0.25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</row>
    <row r="302" spans="1:22" ht="15.75" customHeight="1" x14ac:dyDescent="0.25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</row>
    <row r="303" spans="1:22" ht="15.75" customHeight="1" x14ac:dyDescent="0.25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</row>
    <row r="304" spans="1:22" ht="15.75" customHeight="1" x14ac:dyDescent="0.25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</row>
    <row r="305" spans="1:22" ht="15.75" customHeight="1" x14ac:dyDescent="0.25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</row>
    <row r="306" spans="1:22" ht="15.75" customHeight="1" x14ac:dyDescent="0.25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</row>
    <row r="307" spans="1:22" ht="15.75" customHeight="1" x14ac:dyDescent="0.25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</row>
    <row r="308" spans="1:22" ht="15.75" customHeight="1" x14ac:dyDescent="0.25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</row>
    <row r="309" spans="1:22" ht="15.75" customHeight="1" x14ac:dyDescent="0.25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</row>
    <row r="310" spans="1:22" ht="15.75" customHeight="1" x14ac:dyDescent="0.25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</row>
    <row r="311" spans="1:22" ht="15.75" customHeight="1" x14ac:dyDescent="0.25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</row>
    <row r="312" spans="1:22" ht="15.75" customHeight="1" x14ac:dyDescent="0.25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</row>
    <row r="313" spans="1:22" ht="15.75" customHeight="1" x14ac:dyDescent="0.25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</row>
    <row r="314" spans="1:22" ht="15.75" customHeight="1" x14ac:dyDescent="0.25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</row>
    <row r="315" spans="1:22" ht="15.75" customHeight="1" x14ac:dyDescent="0.25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</row>
    <row r="316" spans="1:22" ht="15.75" customHeight="1" x14ac:dyDescent="0.25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</row>
    <row r="317" spans="1:22" ht="15.75" customHeight="1" x14ac:dyDescent="0.25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</row>
    <row r="318" spans="1:22" ht="15.75" customHeight="1" x14ac:dyDescent="0.25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</row>
    <row r="319" spans="1:22" ht="15.75" customHeight="1" x14ac:dyDescent="0.25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</row>
    <row r="320" spans="1:22" ht="15.75" customHeight="1" x14ac:dyDescent="0.25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</row>
    <row r="321" spans="1:22" ht="15.75" customHeight="1" x14ac:dyDescent="0.25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</row>
    <row r="322" spans="1:22" ht="15.75" customHeight="1" x14ac:dyDescent="0.25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</row>
    <row r="323" spans="1:22" ht="15.75" customHeight="1" x14ac:dyDescent="0.25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</row>
    <row r="324" spans="1:22" ht="15.75" customHeight="1" x14ac:dyDescent="0.25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</row>
    <row r="325" spans="1:22" ht="15.75" customHeight="1" x14ac:dyDescent="0.25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</row>
    <row r="326" spans="1:22" ht="15.75" customHeight="1" x14ac:dyDescent="0.2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</row>
    <row r="327" spans="1:22" ht="15.75" customHeight="1" x14ac:dyDescent="0.25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</row>
    <row r="328" spans="1:22" ht="15.75" customHeight="1" x14ac:dyDescent="0.25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</row>
    <row r="329" spans="1:22" ht="15.75" customHeight="1" x14ac:dyDescent="0.25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</row>
    <row r="330" spans="1:22" ht="15.75" customHeight="1" x14ac:dyDescent="0.25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</row>
    <row r="331" spans="1:22" ht="15.75" customHeight="1" x14ac:dyDescent="0.25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</row>
    <row r="332" spans="1:22" ht="15.75" customHeight="1" x14ac:dyDescent="0.25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</row>
    <row r="333" spans="1:22" ht="15.75" customHeight="1" x14ac:dyDescent="0.25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</row>
    <row r="334" spans="1:22" ht="15.75" customHeight="1" x14ac:dyDescent="0.25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</row>
    <row r="335" spans="1:22" ht="15.75" customHeight="1" x14ac:dyDescent="0.25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</row>
    <row r="336" spans="1:22" ht="15.75" customHeight="1" x14ac:dyDescent="0.25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</row>
    <row r="337" spans="1:22" ht="15.75" customHeight="1" x14ac:dyDescent="0.25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</row>
    <row r="338" spans="1:22" ht="15.75" customHeight="1" x14ac:dyDescent="0.25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</row>
    <row r="339" spans="1:22" ht="15.75" customHeight="1" x14ac:dyDescent="0.25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</row>
    <row r="340" spans="1:22" ht="15.75" customHeight="1" x14ac:dyDescent="0.25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</row>
    <row r="341" spans="1:22" ht="15.75" customHeight="1" x14ac:dyDescent="0.25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</row>
    <row r="342" spans="1:22" ht="15.75" customHeight="1" x14ac:dyDescent="0.25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</row>
    <row r="343" spans="1:22" ht="15.75" customHeight="1" x14ac:dyDescent="0.25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</row>
    <row r="344" spans="1:22" ht="15.75" customHeight="1" x14ac:dyDescent="0.25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</row>
    <row r="345" spans="1:22" ht="15.75" customHeight="1" x14ac:dyDescent="0.2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</row>
    <row r="346" spans="1:22" ht="15.75" customHeight="1" x14ac:dyDescent="0.25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</row>
    <row r="347" spans="1:22" ht="15.75" customHeight="1" x14ac:dyDescent="0.25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</row>
    <row r="348" spans="1:22" ht="15.75" customHeight="1" x14ac:dyDescent="0.25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</row>
    <row r="349" spans="1:22" ht="15.75" customHeight="1" x14ac:dyDescent="0.25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</row>
    <row r="350" spans="1:22" ht="15.75" customHeight="1" x14ac:dyDescent="0.25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</row>
    <row r="351" spans="1:22" ht="15.75" customHeight="1" x14ac:dyDescent="0.25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</row>
    <row r="352" spans="1:22" ht="15.75" customHeight="1" x14ac:dyDescent="0.25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</row>
    <row r="353" spans="1:22" ht="15.75" customHeight="1" x14ac:dyDescent="0.25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</row>
    <row r="354" spans="1:22" ht="15.75" customHeight="1" x14ac:dyDescent="0.25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</row>
    <row r="355" spans="1:22" ht="15.75" customHeight="1" x14ac:dyDescent="0.25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</row>
    <row r="356" spans="1:22" ht="15.75" customHeight="1" x14ac:dyDescent="0.25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</row>
    <row r="357" spans="1:22" ht="15.75" customHeight="1" x14ac:dyDescent="0.25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</row>
    <row r="358" spans="1:22" ht="15.75" customHeight="1" x14ac:dyDescent="0.25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</row>
    <row r="359" spans="1:22" ht="15.75" customHeight="1" x14ac:dyDescent="0.25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</row>
    <row r="360" spans="1:22" ht="15.75" customHeight="1" x14ac:dyDescent="0.25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</row>
    <row r="361" spans="1:22" ht="15.75" customHeight="1" x14ac:dyDescent="0.25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</row>
    <row r="362" spans="1:22" ht="15.75" customHeight="1" x14ac:dyDescent="0.25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</row>
    <row r="363" spans="1:22" ht="15.75" customHeight="1" x14ac:dyDescent="0.25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</row>
    <row r="364" spans="1:22" ht="15.75" customHeight="1" x14ac:dyDescent="0.25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</row>
    <row r="365" spans="1:22" ht="15.75" customHeight="1" x14ac:dyDescent="0.25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</row>
    <row r="366" spans="1:22" ht="15.75" customHeight="1" x14ac:dyDescent="0.25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</row>
    <row r="367" spans="1:22" ht="15.75" customHeight="1" x14ac:dyDescent="0.25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</row>
    <row r="368" spans="1:22" ht="15.75" customHeight="1" x14ac:dyDescent="0.25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</row>
    <row r="369" spans="1:22" ht="15.75" customHeight="1" x14ac:dyDescent="0.25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</row>
    <row r="370" spans="1:22" ht="15.75" customHeight="1" x14ac:dyDescent="0.25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</row>
    <row r="371" spans="1:22" ht="15.75" customHeight="1" x14ac:dyDescent="0.25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</row>
    <row r="372" spans="1:22" ht="15.75" customHeight="1" x14ac:dyDescent="0.25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</row>
    <row r="373" spans="1:22" ht="15.75" customHeight="1" x14ac:dyDescent="0.25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</row>
    <row r="374" spans="1:22" ht="15.75" customHeight="1" x14ac:dyDescent="0.25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</row>
    <row r="375" spans="1:22" ht="15.75" customHeight="1" x14ac:dyDescent="0.25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</row>
    <row r="376" spans="1:22" ht="15.75" customHeight="1" x14ac:dyDescent="0.25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</row>
    <row r="377" spans="1:22" ht="15.75" customHeight="1" x14ac:dyDescent="0.25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</row>
    <row r="378" spans="1:22" ht="15.75" customHeight="1" x14ac:dyDescent="0.25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</row>
    <row r="379" spans="1:22" ht="15.75" customHeight="1" x14ac:dyDescent="0.25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</row>
    <row r="380" spans="1:22" ht="15.75" customHeight="1" x14ac:dyDescent="0.25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</row>
    <row r="381" spans="1:22" ht="15.75" customHeight="1" x14ac:dyDescent="0.25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</row>
    <row r="382" spans="1:22" ht="15.75" customHeight="1" x14ac:dyDescent="0.25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</row>
    <row r="383" spans="1:22" ht="15.75" customHeight="1" x14ac:dyDescent="0.25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</row>
    <row r="384" spans="1:22" ht="15.75" customHeight="1" x14ac:dyDescent="0.25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</row>
    <row r="385" spans="1:22" ht="15.75" customHeight="1" x14ac:dyDescent="0.25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</row>
    <row r="386" spans="1:22" ht="15.75" customHeight="1" x14ac:dyDescent="0.25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</row>
    <row r="387" spans="1:22" ht="15.75" customHeight="1" x14ac:dyDescent="0.25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</row>
    <row r="388" spans="1:22" ht="15.75" customHeight="1" x14ac:dyDescent="0.25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</row>
    <row r="389" spans="1:22" ht="15.75" customHeight="1" x14ac:dyDescent="0.25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</row>
    <row r="390" spans="1:22" ht="15.75" customHeight="1" x14ac:dyDescent="0.25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</row>
    <row r="391" spans="1:22" ht="15.75" customHeight="1" x14ac:dyDescent="0.25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</row>
    <row r="392" spans="1:22" ht="15.75" customHeight="1" x14ac:dyDescent="0.25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</row>
    <row r="393" spans="1:22" ht="15.75" customHeight="1" x14ac:dyDescent="0.25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</row>
    <row r="394" spans="1:22" ht="15.75" customHeight="1" x14ac:dyDescent="0.25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</row>
    <row r="395" spans="1:22" ht="15.75" customHeight="1" x14ac:dyDescent="0.25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</row>
    <row r="396" spans="1:22" ht="15.75" customHeight="1" x14ac:dyDescent="0.25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</row>
    <row r="397" spans="1:22" ht="15.75" customHeight="1" x14ac:dyDescent="0.25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</row>
    <row r="398" spans="1:22" ht="15.75" customHeight="1" x14ac:dyDescent="0.25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</row>
    <row r="399" spans="1:22" ht="15.75" customHeight="1" x14ac:dyDescent="0.25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</row>
    <row r="400" spans="1:22" ht="15.75" customHeight="1" x14ac:dyDescent="0.25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</row>
    <row r="401" spans="1:22" ht="15.75" customHeight="1" x14ac:dyDescent="0.25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</row>
    <row r="402" spans="1:22" ht="15.75" customHeight="1" x14ac:dyDescent="0.25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</row>
    <row r="403" spans="1:22" ht="15.75" customHeight="1" x14ac:dyDescent="0.25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</row>
    <row r="404" spans="1:22" ht="15.75" customHeight="1" x14ac:dyDescent="0.25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</row>
    <row r="405" spans="1:22" ht="15.75" customHeight="1" x14ac:dyDescent="0.25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</row>
    <row r="406" spans="1:22" ht="15.75" customHeight="1" x14ac:dyDescent="0.25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</row>
    <row r="407" spans="1:22" ht="15.75" customHeight="1" x14ac:dyDescent="0.25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</row>
    <row r="408" spans="1:22" ht="15.75" customHeight="1" x14ac:dyDescent="0.25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</row>
    <row r="409" spans="1:22" ht="15.75" customHeight="1" x14ac:dyDescent="0.25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</row>
    <row r="410" spans="1:22" ht="15.75" customHeight="1" x14ac:dyDescent="0.25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</row>
    <row r="411" spans="1:22" ht="15.75" customHeight="1" x14ac:dyDescent="0.25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</row>
    <row r="412" spans="1:22" ht="15.75" customHeight="1" x14ac:dyDescent="0.25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</row>
    <row r="413" spans="1:22" ht="15.75" customHeight="1" x14ac:dyDescent="0.25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</row>
    <row r="414" spans="1:22" ht="15.75" customHeight="1" x14ac:dyDescent="0.25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</row>
    <row r="415" spans="1:22" ht="15.75" customHeight="1" x14ac:dyDescent="0.25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</row>
    <row r="416" spans="1:22" ht="15.75" customHeight="1" x14ac:dyDescent="0.25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</row>
    <row r="417" spans="1:22" ht="15.75" customHeight="1" x14ac:dyDescent="0.25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</row>
    <row r="418" spans="1:22" ht="15.75" customHeight="1" x14ac:dyDescent="0.25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</row>
    <row r="419" spans="1:22" ht="15.75" customHeight="1" x14ac:dyDescent="0.25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</row>
    <row r="420" spans="1:22" ht="15.75" customHeight="1" x14ac:dyDescent="0.25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</row>
    <row r="421" spans="1:22" ht="15.75" customHeight="1" x14ac:dyDescent="0.2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</row>
    <row r="422" spans="1:22" ht="15.75" customHeight="1" x14ac:dyDescent="0.25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</row>
    <row r="423" spans="1:22" ht="15.75" customHeight="1" x14ac:dyDescent="0.25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</row>
    <row r="424" spans="1:22" ht="15.75" customHeight="1" x14ac:dyDescent="0.25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</row>
    <row r="425" spans="1:22" ht="15.75" customHeight="1" x14ac:dyDescent="0.25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</row>
    <row r="426" spans="1:22" ht="15.75" customHeight="1" x14ac:dyDescent="0.25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</row>
    <row r="427" spans="1:22" ht="15.75" customHeight="1" x14ac:dyDescent="0.25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</row>
    <row r="428" spans="1:22" ht="15.75" customHeight="1" x14ac:dyDescent="0.25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</row>
    <row r="429" spans="1:22" ht="15.75" customHeight="1" x14ac:dyDescent="0.25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</row>
    <row r="430" spans="1:22" ht="15.75" customHeight="1" x14ac:dyDescent="0.25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</row>
    <row r="431" spans="1:22" ht="15.75" customHeight="1" x14ac:dyDescent="0.25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</row>
    <row r="432" spans="1:22" ht="15.75" customHeight="1" x14ac:dyDescent="0.25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</row>
    <row r="433" spans="1:22" ht="15.75" customHeight="1" x14ac:dyDescent="0.25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</row>
    <row r="434" spans="1:22" ht="15.75" customHeight="1" x14ac:dyDescent="0.25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</row>
    <row r="435" spans="1:22" ht="15.75" customHeight="1" x14ac:dyDescent="0.25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</row>
    <row r="436" spans="1:22" ht="15.75" customHeight="1" x14ac:dyDescent="0.25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</row>
    <row r="437" spans="1:22" ht="15.75" customHeight="1" x14ac:dyDescent="0.25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</row>
    <row r="438" spans="1:22" ht="15.75" customHeight="1" x14ac:dyDescent="0.25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</row>
    <row r="439" spans="1:22" ht="15.75" customHeight="1" x14ac:dyDescent="0.25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</row>
    <row r="440" spans="1:22" ht="15.75" customHeight="1" x14ac:dyDescent="0.25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</row>
    <row r="441" spans="1:22" ht="15.75" customHeight="1" x14ac:dyDescent="0.2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</row>
    <row r="442" spans="1:22" ht="15.75" customHeight="1" x14ac:dyDescent="0.2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</row>
    <row r="443" spans="1:22" ht="15.75" customHeight="1" x14ac:dyDescent="0.25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</row>
    <row r="444" spans="1:22" ht="15.75" customHeight="1" x14ac:dyDescent="0.25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</row>
    <row r="445" spans="1:22" ht="15.75" customHeight="1" x14ac:dyDescent="0.25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</row>
    <row r="446" spans="1:22" ht="15.75" customHeight="1" x14ac:dyDescent="0.25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</row>
    <row r="447" spans="1:22" ht="15.75" customHeight="1" x14ac:dyDescent="0.25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</row>
    <row r="448" spans="1:22" ht="15.75" customHeight="1" x14ac:dyDescent="0.25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</row>
    <row r="449" spans="1:22" ht="15.75" customHeight="1" x14ac:dyDescent="0.25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</row>
    <row r="450" spans="1:22" ht="15.75" customHeight="1" x14ac:dyDescent="0.25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</row>
    <row r="451" spans="1:22" ht="15.75" customHeight="1" x14ac:dyDescent="0.25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</row>
    <row r="452" spans="1:22" ht="15.75" customHeight="1" x14ac:dyDescent="0.25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</row>
    <row r="453" spans="1:22" ht="15.75" customHeight="1" x14ac:dyDescent="0.25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</row>
    <row r="454" spans="1:22" ht="15.75" customHeight="1" x14ac:dyDescent="0.25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</row>
    <row r="455" spans="1:22" ht="15.75" customHeight="1" x14ac:dyDescent="0.25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</row>
    <row r="456" spans="1:22" ht="15.75" customHeight="1" x14ac:dyDescent="0.25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</row>
    <row r="457" spans="1:22" ht="15.75" customHeight="1" x14ac:dyDescent="0.25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</row>
    <row r="458" spans="1:22" ht="15.75" customHeight="1" x14ac:dyDescent="0.25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</row>
    <row r="459" spans="1:22" ht="15.75" customHeight="1" x14ac:dyDescent="0.25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</row>
    <row r="460" spans="1:22" ht="15.75" customHeight="1" x14ac:dyDescent="0.25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</row>
    <row r="461" spans="1:22" ht="15.75" customHeight="1" x14ac:dyDescent="0.25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</row>
    <row r="462" spans="1:22" ht="15.75" customHeight="1" x14ac:dyDescent="0.25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</row>
    <row r="463" spans="1:22" ht="15.75" customHeight="1" x14ac:dyDescent="0.2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</row>
    <row r="464" spans="1:22" ht="15.75" customHeight="1" x14ac:dyDescent="0.25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</row>
    <row r="465" spans="1:22" ht="15.75" customHeight="1" x14ac:dyDescent="0.25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</row>
    <row r="466" spans="1:22" ht="15.75" customHeight="1" x14ac:dyDescent="0.25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</row>
    <row r="467" spans="1:22" ht="15.75" customHeight="1" x14ac:dyDescent="0.25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</row>
    <row r="468" spans="1:22" ht="15.75" customHeight="1" x14ac:dyDescent="0.25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</row>
    <row r="469" spans="1:22" ht="15.75" customHeight="1" x14ac:dyDescent="0.25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</row>
    <row r="470" spans="1:22" ht="15.75" customHeight="1" x14ac:dyDescent="0.25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</row>
    <row r="471" spans="1:22" ht="15.75" customHeight="1" x14ac:dyDescent="0.25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</row>
    <row r="472" spans="1:22" ht="15.75" customHeight="1" x14ac:dyDescent="0.25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</row>
    <row r="473" spans="1:22" ht="15.75" customHeight="1" x14ac:dyDescent="0.25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</row>
    <row r="474" spans="1:22" ht="15.75" customHeight="1" x14ac:dyDescent="0.25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</row>
    <row r="475" spans="1:22" ht="15.75" customHeight="1" x14ac:dyDescent="0.25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</row>
    <row r="476" spans="1:22" ht="15.75" customHeight="1" x14ac:dyDescent="0.25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</row>
    <row r="477" spans="1:22" ht="15.75" customHeight="1" x14ac:dyDescent="0.25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</row>
    <row r="478" spans="1:22" ht="15.75" customHeight="1" x14ac:dyDescent="0.25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</row>
    <row r="479" spans="1:22" ht="15.75" customHeight="1" x14ac:dyDescent="0.25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</row>
    <row r="480" spans="1:22" ht="15.75" customHeight="1" x14ac:dyDescent="0.25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</row>
    <row r="481" spans="1:22" ht="15.75" customHeight="1" x14ac:dyDescent="0.25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</row>
    <row r="482" spans="1:22" ht="15.75" customHeight="1" x14ac:dyDescent="0.25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</row>
    <row r="483" spans="1:22" ht="15.75" customHeight="1" x14ac:dyDescent="0.25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</row>
    <row r="484" spans="1:22" ht="15.75" customHeight="1" x14ac:dyDescent="0.2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</row>
    <row r="485" spans="1:22" ht="15.75" customHeight="1" x14ac:dyDescent="0.25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</row>
    <row r="486" spans="1:22" ht="15.75" customHeight="1" x14ac:dyDescent="0.25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</row>
    <row r="487" spans="1:22" ht="15.75" customHeight="1" x14ac:dyDescent="0.25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</row>
    <row r="488" spans="1:22" ht="15.75" customHeight="1" x14ac:dyDescent="0.25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</row>
    <row r="489" spans="1:22" ht="15.75" customHeight="1" x14ac:dyDescent="0.25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</row>
    <row r="490" spans="1:22" ht="15.75" customHeight="1" x14ac:dyDescent="0.25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</row>
    <row r="491" spans="1:22" ht="15.75" customHeight="1" x14ac:dyDescent="0.25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</row>
    <row r="492" spans="1:22" ht="15.75" customHeight="1" x14ac:dyDescent="0.25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</row>
    <row r="493" spans="1:22" ht="15.75" customHeight="1" x14ac:dyDescent="0.25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</row>
    <row r="494" spans="1:22" ht="15.75" customHeight="1" x14ac:dyDescent="0.25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</row>
    <row r="495" spans="1:22" ht="15.75" customHeight="1" x14ac:dyDescent="0.25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</row>
    <row r="496" spans="1:22" ht="15.75" customHeight="1" x14ac:dyDescent="0.25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</row>
    <row r="497" spans="1:22" ht="15.75" customHeight="1" x14ac:dyDescent="0.25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</row>
    <row r="498" spans="1:22" ht="15.75" customHeight="1" x14ac:dyDescent="0.25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</row>
    <row r="499" spans="1:22" ht="15.75" customHeight="1" x14ac:dyDescent="0.25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</row>
    <row r="500" spans="1:22" ht="15.75" customHeight="1" x14ac:dyDescent="0.25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</row>
    <row r="501" spans="1:22" ht="15.75" customHeight="1" x14ac:dyDescent="0.25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</row>
    <row r="502" spans="1:22" ht="15.75" customHeight="1" x14ac:dyDescent="0.25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</row>
    <row r="503" spans="1:22" ht="15.75" customHeight="1" x14ac:dyDescent="0.25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</row>
    <row r="504" spans="1:22" ht="15.75" customHeight="1" x14ac:dyDescent="0.25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</row>
    <row r="505" spans="1:22" ht="15.75" customHeight="1" x14ac:dyDescent="0.25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</row>
    <row r="506" spans="1:22" ht="15.75" customHeight="1" x14ac:dyDescent="0.25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</row>
    <row r="507" spans="1:22" ht="15.75" customHeight="1" x14ac:dyDescent="0.25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</row>
    <row r="508" spans="1:22" ht="15.75" customHeight="1" x14ac:dyDescent="0.25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</row>
    <row r="509" spans="1:22" ht="15.75" customHeight="1" x14ac:dyDescent="0.25">
      <c r="A509" s="31"/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</row>
    <row r="510" spans="1:22" ht="15.75" customHeight="1" x14ac:dyDescent="0.25">
      <c r="A510" s="31"/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</row>
    <row r="511" spans="1:22" ht="15.75" customHeight="1" x14ac:dyDescent="0.25">
      <c r="A511" s="31"/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</row>
    <row r="512" spans="1:22" ht="15.75" customHeight="1" x14ac:dyDescent="0.25">
      <c r="A512" s="31"/>
      <c r="B512" s="31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</row>
    <row r="513" spans="1:22" ht="15.75" customHeight="1" x14ac:dyDescent="0.25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</row>
    <row r="514" spans="1:22" ht="15.75" customHeight="1" x14ac:dyDescent="0.25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</row>
    <row r="515" spans="1:22" ht="15.75" customHeight="1" x14ac:dyDescent="0.25">
      <c r="A515" s="31"/>
      <c r="B515" s="31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</row>
    <row r="516" spans="1:22" ht="15.75" customHeight="1" x14ac:dyDescent="0.25">
      <c r="A516" s="31"/>
      <c r="B516" s="31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</row>
    <row r="517" spans="1:22" ht="15.75" customHeight="1" x14ac:dyDescent="0.25">
      <c r="A517" s="31"/>
      <c r="B517" s="31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</row>
    <row r="518" spans="1:22" ht="15.75" customHeight="1" x14ac:dyDescent="0.25">
      <c r="A518" s="31"/>
      <c r="B518" s="31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</row>
    <row r="519" spans="1:22" ht="15.75" customHeight="1" x14ac:dyDescent="0.25">
      <c r="A519" s="31"/>
      <c r="B519" s="31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</row>
    <row r="520" spans="1:22" ht="15.75" customHeight="1" x14ac:dyDescent="0.25">
      <c r="A520" s="31"/>
      <c r="B520" s="31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</row>
    <row r="521" spans="1:22" ht="15.75" customHeight="1" x14ac:dyDescent="0.25">
      <c r="A521" s="31"/>
      <c r="B521" s="31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</row>
    <row r="522" spans="1:22" ht="15.75" customHeight="1" x14ac:dyDescent="0.25">
      <c r="A522" s="31"/>
      <c r="B522" s="31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</row>
    <row r="523" spans="1:22" ht="15.75" customHeight="1" x14ac:dyDescent="0.25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</row>
    <row r="524" spans="1:22" ht="15.75" customHeight="1" x14ac:dyDescent="0.25">
      <c r="A524" s="31"/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</row>
    <row r="525" spans="1:22" ht="15.75" customHeight="1" x14ac:dyDescent="0.25">
      <c r="A525" s="31"/>
      <c r="B525" s="31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</row>
    <row r="526" spans="1:22" ht="15.75" customHeight="1" x14ac:dyDescent="0.25">
      <c r="A526" s="31"/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</row>
    <row r="527" spans="1:22" ht="15.75" customHeight="1" x14ac:dyDescent="0.25">
      <c r="A527" s="31"/>
      <c r="B527" s="31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</row>
    <row r="528" spans="1:22" ht="15.75" customHeight="1" x14ac:dyDescent="0.25">
      <c r="A528" s="31"/>
      <c r="B528" s="31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</row>
    <row r="529" spans="1:22" ht="15.75" customHeight="1" x14ac:dyDescent="0.25">
      <c r="A529" s="31"/>
      <c r="B529" s="31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</row>
    <row r="530" spans="1:22" ht="15.75" customHeight="1" x14ac:dyDescent="0.25">
      <c r="A530" s="31"/>
      <c r="B530" s="31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</row>
    <row r="531" spans="1:22" ht="15.75" customHeight="1" x14ac:dyDescent="0.25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</row>
    <row r="532" spans="1:22" ht="15.75" customHeight="1" x14ac:dyDescent="0.25">
      <c r="A532" s="31"/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</row>
    <row r="533" spans="1:22" ht="15.75" customHeight="1" x14ac:dyDescent="0.25">
      <c r="A533" s="31"/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</row>
    <row r="534" spans="1:22" ht="15.75" customHeight="1" x14ac:dyDescent="0.25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</row>
    <row r="535" spans="1:22" ht="15.75" customHeight="1" x14ac:dyDescent="0.25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</row>
    <row r="536" spans="1:22" ht="15.75" customHeight="1" x14ac:dyDescent="0.25">
      <c r="A536" s="31"/>
      <c r="B536" s="31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</row>
    <row r="537" spans="1:22" ht="15.75" customHeight="1" x14ac:dyDescent="0.25">
      <c r="A537" s="31"/>
      <c r="B537" s="31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</row>
    <row r="538" spans="1:22" ht="15.75" customHeight="1" x14ac:dyDescent="0.25">
      <c r="A538" s="31"/>
      <c r="B538" s="31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</row>
    <row r="539" spans="1:22" ht="15.75" customHeight="1" x14ac:dyDescent="0.25">
      <c r="A539" s="31"/>
      <c r="B539" s="31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</row>
    <row r="540" spans="1:22" ht="15.75" customHeight="1" x14ac:dyDescent="0.25">
      <c r="A540" s="31"/>
      <c r="B540" s="31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</row>
    <row r="541" spans="1:22" ht="15.75" customHeight="1" x14ac:dyDescent="0.25">
      <c r="A541" s="31"/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</row>
    <row r="542" spans="1:22" ht="15.75" customHeight="1" x14ac:dyDescent="0.25">
      <c r="A542" s="31"/>
      <c r="B542" s="31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</row>
    <row r="543" spans="1:22" ht="15.75" customHeight="1" x14ac:dyDescent="0.25">
      <c r="A543" s="31"/>
      <c r="B543" s="31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</row>
    <row r="544" spans="1:22" ht="15.75" customHeight="1" x14ac:dyDescent="0.25">
      <c r="A544" s="31"/>
      <c r="B544" s="31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</row>
    <row r="545" spans="1:22" ht="15.75" customHeight="1" x14ac:dyDescent="0.25">
      <c r="A545" s="31"/>
      <c r="B545" s="31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</row>
    <row r="546" spans="1:22" ht="15.75" customHeight="1" x14ac:dyDescent="0.25">
      <c r="A546" s="31"/>
      <c r="B546" s="31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</row>
    <row r="547" spans="1:22" ht="15.75" customHeight="1" x14ac:dyDescent="0.25">
      <c r="A547" s="31"/>
      <c r="B547" s="31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</row>
    <row r="548" spans="1:22" ht="15.75" customHeight="1" x14ac:dyDescent="0.25">
      <c r="A548" s="31"/>
      <c r="B548" s="31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</row>
    <row r="549" spans="1:22" ht="15.75" customHeight="1" x14ac:dyDescent="0.25">
      <c r="A549" s="31"/>
      <c r="B549" s="31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</row>
    <row r="550" spans="1:22" ht="15.75" customHeight="1" x14ac:dyDescent="0.25">
      <c r="A550" s="31"/>
      <c r="B550" s="31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</row>
    <row r="551" spans="1:22" ht="15.75" customHeight="1" x14ac:dyDescent="0.25">
      <c r="A551" s="31"/>
      <c r="B551" s="31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</row>
    <row r="552" spans="1:22" ht="15.75" customHeight="1" x14ac:dyDescent="0.25">
      <c r="A552" s="31"/>
      <c r="B552" s="31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</row>
    <row r="553" spans="1:22" ht="15.75" customHeight="1" x14ac:dyDescent="0.25">
      <c r="A553" s="31"/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</row>
    <row r="554" spans="1:22" ht="15.75" customHeight="1" x14ac:dyDescent="0.25">
      <c r="A554" s="31"/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</row>
    <row r="555" spans="1:22" ht="15.75" customHeight="1" x14ac:dyDescent="0.25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</row>
    <row r="556" spans="1:22" ht="15.75" customHeight="1" x14ac:dyDescent="0.25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</row>
    <row r="557" spans="1:22" ht="15.75" customHeight="1" x14ac:dyDescent="0.25">
      <c r="A557" s="31"/>
      <c r="B557" s="31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</row>
    <row r="558" spans="1:22" ht="15.75" customHeight="1" x14ac:dyDescent="0.25">
      <c r="A558" s="31"/>
      <c r="B558" s="31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</row>
    <row r="559" spans="1:22" ht="15.75" customHeight="1" x14ac:dyDescent="0.25">
      <c r="A559" s="31"/>
      <c r="B559" s="31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</row>
    <row r="560" spans="1:22" ht="15.75" customHeight="1" x14ac:dyDescent="0.25">
      <c r="A560" s="31"/>
      <c r="B560" s="31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</row>
    <row r="561" spans="1:22" ht="15.75" customHeight="1" x14ac:dyDescent="0.25">
      <c r="A561" s="31"/>
      <c r="B561" s="31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</row>
    <row r="562" spans="1:22" ht="15.75" customHeight="1" x14ac:dyDescent="0.25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</row>
    <row r="563" spans="1:22" ht="15.75" customHeight="1" x14ac:dyDescent="0.25">
      <c r="A563" s="31"/>
      <c r="B563" s="31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</row>
    <row r="564" spans="1:22" ht="15.75" customHeight="1" x14ac:dyDescent="0.25">
      <c r="A564" s="31"/>
      <c r="B564" s="31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</row>
    <row r="565" spans="1:22" ht="15.75" customHeight="1" x14ac:dyDescent="0.25">
      <c r="A565" s="31"/>
      <c r="B565" s="31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</row>
    <row r="566" spans="1:22" ht="15.75" customHeight="1" x14ac:dyDescent="0.25">
      <c r="A566" s="31"/>
      <c r="B566" s="31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</row>
    <row r="567" spans="1:22" ht="15.75" customHeight="1" x14ac:dyDescent="0.25">
      <c r="A567" s="31"/>
      <c r="B567" s="31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</row>
    <row r="568" spans="1:22" ht="15.75" customHeight="1" x14ac:dyDescent="0.25">
      <c r="A568" s="31"/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</row>
    <row r="569" spans="1:22" ht="15.75" customHeight="1" x14ac:dyDescent="0.25">
      <c r="A569" s="31"/>
      <c r="B569" s="31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</row>
    <row r="570" spans="1:22" ht="15.75" customHeight="1" x14ac:dyDescent="0.25">
      <c r="A570" s="31"/>
      <c r="B570" s="31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</row>
    <row r="571" spans="1:22" ht="15.75" customHeight="1" x14ac:dyDescent="0.25">
      <c r="A571" s="31"/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</row>
    <row r="572" spans="1:22" ht="15.75" customHeight="1" x14ac:dyDescent="0.25">
      <c r="A572" s="31"/>
      <c r="B572" s="31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</row>
    <row r="573" spans="1:22" ht="15.75" customHeight="1" x14ac:dyDescent="0.25">
      <c r="A573" s="31"/>
      <c r="B573" s="31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</row>
    <row r="574" spans="1:22" ht="15.75" customHeight="1" x14ac:dyDescent="0.25">
      <c r="A574" s="31"/>
      <c r="B574" s="31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</row>
    <row r="575" spans="1:22" ht="15.75" customHeight="1" x14ac:dyDescent="0.25">
      <c r="A575" s="31"/>
      <c r="B575" s="31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</row>
    <row r="576" spans="1:22" ht="15.75" customHeight="1" x14ac:dyDescent="0.25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</row>
    <row r="577" spans="1:22" ht="15.75" customHeight="1" x14ac:dyDescent="0.25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</row>
    <row r="578" spans="1:22" ht="15.75" customHeight="1" x14ac:dyDescent="0.25">
      <c r="A578" s="31"/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</row>
    <row r="579" spans="1:22" ht="15.75" customHeight="1" x14ac:dyDescent="0.25">
      <c r="A579" s="31"/>
      <c r="B579" s="31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</row>
    <row r="580" spans="1:22" ht="15.75" customHeight="1" x14ac:dyDescent="0.25">
      <c r="A580" s="31"/>
      <c r="B580" s="31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</row>
    <row r="581" spans="1:22" ht="15.75" customHeight="1" x14ac:dyDescent="0.25">
      <c r="A581" s="31"/>
      <c r="B581" s="31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</row>
    <row r="582" spans="1:22" ht="15.75" customHeight="1" x14ac:dyDescent="0.25">
      <c r="A582" s="31"/>
      <c r="B582" s="31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</row>
    <row r="583" spans="1:22" ht="15.75" customHeight="1" x14ac:dyDescent="0.25">
      <c r="A583" s="31"/>
      <c r="B583" s="31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</row>
    <row r="584" spans="1:22" ht="15.75" customHeight="1" x14ac:dyDescent="0.25">
      <c r="A584" s="31"/>
      <c r="B584" s="31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</row>
    <row r="585" spans="1:22" ht="15.75" customHeight="1" x14ac:dyDescent="0.25">
      <c r="A585" s="31"/>
      <c r="B585" s="31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</row>
    <row r="586" spans="1:22" ht="15.75" customHeight="1" x14ac:dyDescent="0.25">
      <c r="A586" s="31"/>
      <c r="B586" s="31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</row>
    <row r="587" spans="1:22" ht="15.75" customHeight="1" x14ac:dyDescent="0.25">
      <c r="A587" s="31"/>
      <c r="B587" s="31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</row>
    <row r="588" spans="1:22" ht="15.75" customHeight="1" x14ac:dyDescent="0.25">
      <c r="A588" s="31"/>
      <c r="B588" s="31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</row>
    <row r="589" spans="1:22" ht="15.75" customHeight="1" x14ac:dyDescent="0.25">
      <c r="A589" s="31"/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</row>
    <row r="590" spans="1:22" ht="15.75" customHeight="1" x14ac:dyDescent="0.25">
      <c r="A590" s="31"/>
      <c r="B590" s="31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</row>
    <row r="591" spans="1:22" ht="15.75" customHeight="1" x14ac:dyDescent="0.25">
      <c r="A591" s="31"/>
      <c r="B591" s="31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</row>
    <row r="592" spans="1:22" ht="15.75" customHeight="1" x14ac:dyDescent="0.25">
      <c r="A592" s="31"/>
      <c r="B592" s="31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</row>
    <row r="593" spans="1:22" ht="15.75" customHeight="1" x14ac:dyDescent="0.25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</row>
    <row r="594" spans="1:22" ht="15.75" customHeight="1" x14ac:dyDescent="0.25">
      <c r="A594" s="31"/>
      <c r="B594" s="31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</row>
    <row r="595" spans="1:22" ht="15.75" customHeight="1" x14ac:dyDescent="0.25">
      <c r="A595" s="31"/>
      <c r="B595" s="31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</row>
    <row r="596" spans="1:22" ht="15.75" customHeight="1" x14ac:dyDescent="0.25">
      <c r="A596" s="31"/>
      <c r="B596" s="31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</row>
    <row r="597" spans="1:22" ht="15.75" customHeight="1" x14ac:dyDescent="0.25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</row>
    <row r="598" spans="1:22" ht="15.75" customHeight="1" x14ac:dyDescent="0.25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</row>
    <row r="599" spans="1:22" ht="15.75" customHeight="1" x14ac:dyDescent="0.25">
      <c r="A599" s="31"/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</row>
    <row r="600" spans="1:22" ht="15.75" customHeight="1" x14ac:dyDescent="0.25">
      <c r="A600" s="31"/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</row>
    <row r="601" spans="1:22" ht="15.75" customHeight="1" x14ac:dyDescent="0.25">
      <c r="A601" s="31"/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</row>
    <row r="602" spans="1:22" ht="15.75" customHeight="1" x14ac:dyDescent="0.25">
      <c r="A602" s="31"/>
      <c r="B602" s="31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</row>
    <row r="603" spans="1:22" ht="15.75" customHeight="1" x14ac:dyDescent="0.25">
      <c r="A603" s="31"/>
      <c r="B603" s="31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</row>
    <row r="604" spans="1:22" ht="15.75" customHeight="1" x14ac:dyDescent="0.25">
      <c r="A604" s="31"/>
      <c r="B604" s="31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</row>
    <row r="605" spans="1:22" ht="15.75" customHeight="1" x14ac:dyDescent="0.25">
      <c r="A605" s="31"/>
      <c r="B605" s="31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</row>
    <row r="606" spans="1:22" ht="15.75" customHeight="1" x14ac:dyDescent="0.25">
      <c r="A606" s="31"/>
      <c r="B606" s="31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</row>
    <row r="607" spans="1:22" ht="15.75" customHeight="1" x14ac:dyDescent="0.25">
      <c r="A607" s="31"/>
      <c r="B607" s="31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</row>
    <row r="608" spans="1:22" ht="15.75" customHeight="1" x14ac:dyDescent="0.25">
      <c r="A608" s="31"/>
      <c r="B608" s="31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</row>
    <row r="609" spans="1:22" ht="15.75" customHeight="1" x14ac:dyDescent="0.25">
      <c r="A609" s="31"/>
      <c r="B609" s="31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</row>
    <row r="610" spans="1:22" ht="15.75" customHeight="1" x14ac:dyDescent="0.25">
      <c r="A610" s="31"/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</row>
    <row r="611" spans="1:22" ht="15.75" customHeight="1" x14ac:dyDescent="0.25">
      <c r="A611" s="31"/>
      <c r="B611" s="31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</row>
    <row r="612" spans="1:22" ht="15.75" customHeight="1" x14ac:dyDescent="0.25">
      <c r="A612" s="31"/>
      <c r="B612" s="31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</row>
    <row r="613" spans="1:22" ht="15.75" customHeight="1" x14ac:dyDescent="0.25">
      <c r="A613" s="31"/>
      <c r="B613" s="31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</row>
    <row r="614" spans="1:22" ht="15.75" customHeight="1" x14ac:dyDescent="0.25">
      <c r="A614" s="31"/>
      <c r="B614" s="31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</row>
    <row r="615" spans="1:22" ht="15.75" customHeight="1" x14ac:dyDescent="0.25">
      <c r="A615" s="31"/>
      <c r="B615" s="31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</row>
    <row r="616" spans="1:22" ht="15.75" customHeight="1" x14ac:dyDescent="0.25">
      <c r="A616" s="31"/>
      <c r="B616" s="31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</row>
    <row r="617" spans="1:22" ht="15.75" customHeight="1" x14ac:dyDescent="0.25">
      <c r="A617" s="31"/>
      <c r="B617" s="31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</row>
    <row r="618" spans="1:22" ht="15.75" customHeight="1" x14ac:dyDescent="0.25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</row>
    <row r="619" spans="1:22" ht="15.75" customHeight="1" x14ac:dyDescent="0.25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</row>
    <row r="620" spans="1:22" ht="15.75" customHeight="1" x14ac:dyDescent="0.25">
      <c r="A620" s="31"/>
      <c r="B620" s="31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</row>
    <row r="621" spans="1:22" ht="15.75" customHeight="1" x14ac:dyDescent="0.25">
      <c r="A621" s="31"/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</row>
    <row r="622" spans="1:22" ht="15.75" customHeight="1" x14ac:dyDescent="0.25">
      <c r="A622" s="31"/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</row>
    <row r="623" spans="1:22" ht="15.75" customHeight="1" x14ac:dyDescent="0.25">
      <c r="A623" s="31"/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</row>
    <row r="624" spans="1:22" ht="15.75" customHeight="1" x14ac:dyDescent="0.25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</row>
    <row r="625" spans="1:22" ht="15.75" customHeight="1" x14ac:dyDescent="0.25">
      <c r="A625" s="31"/>
      <c r="B625" s="31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</row>
    <row r="626" spans="1:22" ht="15.75" customHeight="1" x14ac:dyDescent="0.25">
      <c r="A626" s="31"/>
      <c r="B626" s="31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</row>
    <row r="627" spans="1:22" ht="15.75" customHeight="1" x14ac:dyDescent="0.25">
      <c r="A627" s="31"/>
      <c r="B627" s="31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</row>
    <row r="628" spans="1:22" ht="15.75" customHeight="1" x14ac:dyDescent="0.25">
      <c r="A628" s="31"/>
      <c r="B628" s="31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</row>
    <row r="629" spans="1:22" ht="15.75" customHeight="1" x14ac:dyDescent="0.25">
      <c r="A629" s="31"/>
      <c r="B629" s="31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</row>
    <row r="630" spans="1:22" ht="15.75" customHeight="1" x14ac:dyDescent="0.25">
      <c r="A630" s="31"/>
      <c r="B630" s="31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</row>
    <row r="631" spans="1:22" ht="15.75" customHeight="1" x14ac:dyDescent="0.25">
      <c r="A631" s="31"/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</row>
    <row r="632" spans="1:22" ht="15.75" customHeight="1" x14ac:dyDescent="0.25">
      <c r="A632" s="31"/>
      <c r="B632" s="31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</row>
    <row r="633" spans="1:22" ht="15.75" customHeight="1" x14ac:dyDescent="0.25">
      <c r="A633" s="31"/>
      <c r="B633" s="31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</row>
    <row r="634" spans="1:22" ht="15.75" customHeight="1" x14ac:dyDescent="0.25">
      <c r="A634" s="31"/>
      <c r="B634" s="31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</row>
    <row r="635" spans="1:22" ht="15.75" customHeight="1" x14ac:dyDescent="0.25">
      <c r="A635" s="31"/>
      <c r="B635" s="31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</row>
    <row r="636" spans="1:22" ht="15.75" customHeight="1" x14ac:dyDescent="0.25">
      <c r="A636" s="31"/>
      <c r="B636" s="31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</row>
    <row r="637" spans="1:22" ht="15.75" customHeight="1" x14ac:dyDescent="0.25">
      <c r="A637" s="31"/>
      <c r="B637" s="31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</row>
    <row r="638" spans="1:22" ht="15.75" customHeight="1" x14ac:dyDescent="0.25">
      <c r="A638" s="31"/>
      <c r="B638" s="31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</row>
    <row r="639" spans="1:22" ht="15.75" customHeight="1" x14ac:dyDescent="0.25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</row>
    <row r="640" spans="1:22" ht="15.75" customHeight="1" x14ac:dyDescent="0.25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</row>
    <row r="641" spans="1:22" ht="15.75" customHeight="1" x14ac:dyDescent="0.25">
      <c r="A641" s="31"/>
      <c r="B641" s="31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</row>
    <row r="642" spans="1:22" ht="15.75" customHeight="1" x14ac:dyDescent="0.25">
      <c r="A642" s="31"/>
      <c r="B642" s="31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</row>
    <row r="643" spans="1:22" ht="15.75" customHeight="1" x14ac:dyDescent="0.25">
      <c r="A643" s="31"/>
      <c r="B643" s="31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</row>
    <row r="644" spans="1:22" ht="15.75" customHeight="1" x14ac:dyDescent="0.25">
      <c r="A644" s="31"/>
      <c r="B644" s="31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</row>
    <row r="645" spans="1:22" ht="15.75" customHeight="1" x14ac:dyDescent="0.25">
      <c r="A645" s="31"/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</row>
    <row r="646" spans="1:22" ht="15.75" customHeight="1" x14ac:dyDescent="0.25">
      <c r="A646" s="31"/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</row>
    <row r="647" spans="1:22" ht="15.75" customHeight="1" x14ac:dyDescent="0.25">
      <c r="A647" s="31"/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</row>
    <row r="648" spans="1:22" ht="15.75" customHeight="1" x14ac:dyDescent="0.25">
      <c r="A648" s="31"/>
      <c r="B648" s="31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</row>
    <row r="649" spans="1:22" ht="15.75" customHeight="1" x14ac:dyDescent="0.25">
      <c r="A649" s="31"/>
      <c r="B649" s="31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</row>
    <row r="650" spans="1:22" ht="15.75" customHeight="1" x14ac:dyDescent="0.25">
      <c r="A650" s="31"/>
      <c r="B650" s="31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</row>
    <row r="651" spans="1:22" ht="15.75" customHeight="1" x14ac:dyDescent="0.25">
      <c r="A651" s="31"/>
      <c r="B651" s="31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</row>
    <row r="652" spans="1:22" ht="15.75" customHeight="1" x14ac:dyDescent="0.25">
      <c r="A652" s="31"/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</row>
    <row r="653" spans="1:22" ht="15.75" customHeight="1" x14ac:dyDescent="0.25">
      <c r="A653" s="31"/>
      <c r="B653" s="31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</row>
    <row r="654" spans="1:22" ht="15.75" customHeight="1" x14ac:dyDescent="0.25">
      <c r="A654" s="31"/>
      <c r="B654" s="31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</row>
    <row r="655" spans="1:22" ht="15.75" customHeight="1" x14ac:dyDescent="0.25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</row>
    <row r="656" spans="1:22" ht="15.75" customHeight="1" x14ac:dyDescent="0.25">
      <c r="A656" s="31"/>
      <c r="B656" s="31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</row>
    <row r="657" spans="1:22" ht="15.75" customHeight="1" x14ac:dyDescent="0.25">
      <c r="A657" s="31"/>
      <c r="B657" s="31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</row>
    <row r="658" spans="1:22" ht="15.75" customHeight="1" x14ac:dyDescent="0.25">
      <c r="A658" s="31"/>
      <c r="B658" s="31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</row>
    <row r="659" spans="1:22" ht="15.75" customHeight="1" x14ac:dyDescent="0.25">
      <c r="A659" s="31"/>
      <c r="B659" s="31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</row>
    <row r="660" spans="1:22" ht="15.75" customHeight="1" x14ac:dyDescent="0.25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</row>
    <row r="661" spans="1:22" ht="15.75" customHeight="1" x14ac:dyDescent="0.25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</row>
    <row r="662" spans="1:22" ht="15.75" customHeight="1" x14ac:dyDescent="0.25">
      <c r="A662" s="31"/>
      <c r="B662" s="31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</row>
    <row r="663" spans="1:22" ht="15.75" customHeight="1" x14ac:dyDescent="0.25">
      <c r="A663" s="31"/>
      <c r="B663" s="31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</row>
    <row r="664" spans="1:22" ht="15.75" customHeight="1" x14ac:dyDescent="0.25">
      <c r="A664" s="31"/>
      <c r="B664" s="31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</row>
    <row r="665" spans="1:22" ht="15.75" customHeight="1" x14ac:dyDescent="0.25">
      <c r="A665" s="31"/>
      <c r="B665" s="31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</row>
    <row r="666" spans="1:22" ht="15.75" customHeight="1" x14ac:dyDescent="0.25">
      <c r="A666" s="31"/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</row>
    <row r="667" spans="1:22" ht="15.75" customHeight="1" x14ac:dyDescent="0.25">
      <c r="A667" s="31"/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</row>
    <row r="668" spans="1:22" ht="15.75" customHeight="1" x14ac:dyDescent="0.25">
      <c r="A668" s="31"/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</row>
    <row r="669" spans="1:22" ht="15.75" customHeight="1" x14ac:dyDescent="0.25">
      <c r="A669" s="31"/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</row>
    <row r="670" spans="1:22" ht="15.75" customHeight="1" x14ac:dyDescent="0.25">
      <c r="A670" s="31"/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</row>
    <row r="671" spans="1:22" ht="15.75" customHeight="1" x14ac:dyDescent="0.25">
      <c r="A671" s="31"/>
      <c r="B671" s="31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</row>
    <row r="672" spans="1:22" ht="15.75" customHeight="1" x14ac:dyDescent="0.25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</row>
    <row r="673" spans="1:22" ht="15.75" customHeight="1" x14ac:dyDescent="0.25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</row>
    <row r="674" spans="1:22" ht="15.75" customHeight="1" x14ac:dyDescent="0.25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</row>
    <row r="675" spans="1:22" ht="15.75" customHeight="1" x14ac:dyDescent="0.25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</row>
    <row r="676" spans="1:22" ht="15.75" customHeight="1" x14ac:dyDescent="0.25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</row>
    <row r="677" spans="1:22" ht="15.75" customHeight="1" x14ac:dyDescent="0.25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</row>
    <row r="678" spans="1:22" ht="15.75" customHeight="1" x14ac:dyDescent="0.25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</row>
    <row r="679" spans="1:22" ht="15.75" customHeight="1" x14ac:dyDescent="0.25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</row>
    <row r="680" spans="1:22" ht="15.75" customHeight="1" x14ac:dyDescent="0.25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</row>
    <row r="681" spans="1:22" ht="15.75" customHeight="1" x14ac:dyDescent="0.25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</row>
    <row r="682" spans="1:22" ht="15.75" customHeight="1" x14ac:dyDescent="0.25">
      <c r="A682" s="31"/>
      <c r="B682" s="31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</row>
    <row r="683" spans="1:22" ht="15.75" customHeight="1" x14ac:dyDescent="0.25">
      <c r="A683" s="31"/>
      <c r="B683" s="31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</row>
    <row r="684" spans="1:22" ht="15.75" customHeight="1" x14ac:dyDescent="0.25">
      <c r="A684" s="31"/>
      <c r="B684" s="31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</row>
    <row r="685" spans="1:22" ht="15.75" customHeight="1" x14ac:dyDescent="0.25">
      <c r="A685" s="31"/>
      <c r="B685" s="31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</row>
    <row r="686" spans="1:22" ht="15.75" customHeight="1" x14ac:dyDescent="0.25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</row>
    <row r="687" spans="1:22" ht="15.75" customHeight="1" x14ac:dyDescent="0.25">
      <c r="A687" s="31"/>
      <c r="B687" s="31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</row>
    <row r="688" spans="1:22" ht="15.75" customHeight="1" x14ac:dyDescent="0.25">
      <c r="A688" s="31"/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</row>
    <row r="689" spans="1:22" ht="15.75" customHeight="1" x14ac:dyDescent="0.25">
      <c r="A689" s="31"/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</row>
    <row r="690" spans="1:22" ht="15.75" customHeight="1" x14ac:dyDescent="0.25">
      <c r="A690" s="31"/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</row>
    <row r="691" spans="1:22" ht="15.75" customHeight="1" x14ac:dyDescent="0.25">
      <c r="A691" s="31"/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</row>
    <row r="692" spans="1:22" ht="15.75" customHeight="1" x14ac:dyDescent="0.25">
      <c r="A692" s="31"/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</row>
    <row r="693" spans="1:22" ht="15.75" customHeight="1" x14ac:dyDescent="0.25">
      <c r="A693" s="31"/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</row>
    <row r="694" spans="1:22" ht="15.75" customHeight="1" x14ac:dyDescent="0.25">
      <c r="A694" s="31"/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</row>
    <row r="695" spans="1:22" ht="15.75" customHeight="1" x14ac:dyDescent="0.25">
      <c r="A695" s="31"/>
      <c r="B695" s="31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</row>
    <row r="696" spans="1:22" ht="15.75" customHeight="1" x14ac:dyDescent="0.25">
      <c r="A696" s="31"/>
      <c r="B696" s="31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</row>
    <row r="697" spans="1:22" ht="15.75" customHeight="1" x14ac:dyDescent="0.25">
      <c r="A697" s="31"/>
      <c r="B697" s="31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</row>
    <row r="698" spans="1:22" ht="15.75" customHeight="1" x14ac:dyDescent="0.25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</row>
    <row r="699" spans="1:22" ht="15.75" customHeight="1" x14ac:dyDescent="0.25">
      <c r="A699" s="31"/>
      <c r="B699" s="31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</row>
    <row r="700" spans="1:22" ht="15.75" customHeight="1" x14ac:dyDescent="0.25">
      <c r="A700" s="31"/>
      <c r="B700" s="31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</row>
    <row r="701" spans="1:22" ht="15.75" customHeight="1" x14ac:dyDescent="0.25">
      <c r="A701" s="31"/>
      <c r="B701" s="31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</row>
    <row r="702" spans="1:22" ht="15.75" customHeight="1" x14ac:dyDescent="0.25">
      <c r="A702" s="31"/>
      <c r="B702" s="31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</row>
    <row r="703" spans="1:22" ht="15.75" customHeight="1" x14ac:dyDescent="0.25">
      <c r="A703" s="31"/>
      <c r="B703" s="31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</row>
    <row r="704" spans="1:22" ht="15.75" customHeight="1" x14ac:dyDescent="0.25">
      <c r="A704" s="31"/>
      <c r="B704" s="31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</row>
    <row r="705" spans="1:22" ht="15.75" customHeight="1" x14ac:dyDescent="0.25">
      <c r="A705" s="31"/>
      <c r="B705" s="31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</row>
    <row r="706" spans="1:22" ht="15.75" customHeight="1" x14ac:dyDescent="0.25">
      <c r="A706" s="31"/>
      <c r="B706" s="31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</row>
    <row r="707" spans="1:22" ht="15.75" customHeight="1" x14ac:dyDescent="0.25">
      <c r="A707" s="31"/>
      <c r="B707" s="31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</row>
    <row r="708" spans="1:22" ht="15.75" customHeight="1" x14ac:dyDescent="0.25">
      <c r="A708" s="31"/>
      <c r="B708" s="31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</row>
    <row r="709" spans="1:22" ht="15.75" customHeight="1" x14ac:dyDescent="0.25">
      <c r="A709" s="31"/>
      <c r="B709" s="31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</row>
    <row r="710" spans="1:22" ht="15.75" customHeight="1" x14ac:dyDescent="0.25">
      <c r="A710" s="31"/>
      <c r="B710" s="31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</row>
    <row r="711" spans="1:22" ht="15.75" customHeight="1" x14ac:dyDescent="0.25">
      <c r="A711" s="31"/>
      <c r="B711" s="31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</row>
    <row r="712" spans="1:22" ht="15.75" customHeight="1" x14ac:dyDescent="0.25">
      <c r="A712" s="31"/>
      <c r="B712" s="31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</row>
    <row r="713" spans="1:22" ht="15.75" customHeight="1" x14ac:dyDescent="0.25">
      <c r="A713" s="31"/>
      <c r="B713" s="31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</row>
    <row r="714" spans="1:22" ht="15.75" customHeight="1" x14ac:dyDescent="0.25">
      <c r="A714" s="31"/>
      <c r="B714" s="31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</row>
    <row r="715" spans="1:22" ht="15.75" customHeight="1" x14ac:dyDescent="0.25">
      <c r="A715" s="31"/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</row>
    <row r="716" spans="1:22" ht="15.75" customHeight="1" x14ac:dyDescent="0.25">
      <c r="A716" s="31"/>
      <c r="B716" s="31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</row>
    <row r="717" spans="1:22" ht="15.75" customHeight="1" x14ac:dyDescent="0.25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</row>
    <row r="718" spans="1:22" ht="15.75" customHeight="1" x14ac:dyDescent="0.25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</row>
    <row r="719" spans="1:22" ht="15.75" customHeight="1" x14ac:dyDescent="0.25">
      <c r="A719" s="31"/>
      <c r="B719" s="31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</row>
    <row r="720" spans="1:22" ht="15.75" customHeight="1" x14ac:dyDescent="0.25">
      <c r="A720" s="31"/>
      <c r="B720" s="31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</row>
    <row r="721" spans="1:22" ht="15.75" customHeight="1" x14ac:dyDescent="0.25">
      <c r="A721" s="31"/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</row>
    <row r="722" spans="1:22" ht="15.75" customHeight="1" x14ac:dyDescent="0.25">
      <c r="A722" s="31"/>
      <c r="B722" s="31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</row>
    <row r="723" spans="1:22" ht="15.75" customHeight="1" x14ac:dyDescent="0.25">
      <c r="A723" s="31"/>
      <c r="B723" s="31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</row>
    <row r="724" spans="1:22" ht="15.75" customHeight="1" x14ac:dyDescent="0.25">
      <c r="A724" s="31"/>
      <c r="B724" s="31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</row>
    <row r="725" spans="1:22" ht="15.75" customHeight="1" x14ac:dyDescent="0.25">
      <c r="A725" s="31"/>
      <c r="B725" s="31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</row>
    <row r="726" spans="1:22" ht="15.75" customHeight="1" x14ac:dyDescent="0.25">
      <c r="A726" s="31"/>
      <c r="B726" s="31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</row>
    <row r="727" spans="1:22" ht="15.75" customHeight="1" x14ac:dyDescent="0.25">
      <c r="A727" s="31"/>
      <c r="B727" s="31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</row>
    <row r="728" spans="1:22" ht="15.75" customHeight="1" x14ac:dyDescent="0.25">
      <c r="A728" s="31"/>
      <c r="B728" s="31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</row>
    <row r="729" spans="1:22" ht="15.75" customHeight="1" x14ac:dyDescent="0.25">
      <c r="A729" s="31"/>
      <c r="B729" s="31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</row>
    <row r="730" spans="1:22" ht="15.75" customHeight="1" x14ac:dyDescent="0.25">
      <c r="A730" s="31"/>
      <c r="B730" s="31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</row>
    <row r="731" spans="1:22" ht="15.75" customHeight="1" x14ac:dyDescent="0.25">
      <c r="A731" s="31"/>
      <c r="B731" s="31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</row>
    <row r="732" spans="1:22" ht="15.75" customHeight="1" x14ac:dyDescent="0.25">
      <c r="A732" s="31"/>
      <c r="B732" s="31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</row>
    <row r="733" spans="1:22" ht="15.75" customHeight="1" x14ac:dyDescent="0.25">
      <c r="A733" s="31"/>
      <c r="B733" s="31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</row>
    <row r="734" spans="1:22" ht="15.75" customHeight="1" x14ac:dyDescent="0.25">
      <c r="A734" s="31"/>
      <c r="B734" s="31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</row>
    <row r="735" spans="1:22" ht="15.75" customHeight="1" x14ac:dyDescent="0.25">
      <c r="A735" s="31"/>
      <c r="B735" s="31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</row>
    <row r="736" spans="1:22" ht="15.75" customHeight="1" x14ac:dyDescent="0.25">
      <c r="A736" s="31"/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</row>
    <row r="737" spans="1:22" ht="15.75" customHeight="1" x14ac:dyDescent="0.25">
      <c r="A737" s="31"/>
      <c r="B737" s="31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</row>
    <row r="738" spans="1:22" ht="15.75" customHeight="1" x14ac:dyDescent="0.25">
      <c r="A738" s="31"/>
      <c r="B738" s="31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</row>
    <row r="739" spans="1:22" ht="15.75" customHeight="1" x14ac:dyDescent="0.25">
      <c r="A739" s="31"/>
      <c r="B739" s="31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</row>
    <row r="740" spans="1:22" ht="15.75" customHeight="1" x14ac:dyDescent="0.25">
      <c r="A740" s="31"/>
      <c r="B740" s="31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</row>
    <row r="741" spans="1:22" ht="15.75" customHeight="1" x14ac:dyDescent="0.25">
      <c r="A741" s="31"/>
      <c r="B741" s="31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</row>
    <row r="742" spans="1:22" ht="15.75" customHeight="1" x14ac:dyDescent="0.25">
      <c r="A742" s="31"/>
      <c r="B742" s="31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</row>
    <row r="743" spans="1:22" ht="15.75" customHeight="1" x14ac:dyDescent="0.25">
      <c r="A743" s="31"/>
      <c r="B743" s="31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</row>
    <row r="744" spans="1:22" ht="15.75" customHeight="1" x14ac:dyDescent="0.25">
      <c r="A744" s="31"/>
      <c r="B744" s="31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</row>
    <row r="745" spans="1:22" ht="15.75" customHeight="1" x14ac:dyDescent="0.25">
      <c r="A745" s="31"/>
      <c r="B745" s="31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</row>
    <row r="746" spans="1:22" ht="15.75" customHeight="1" x14ac:dyDescent="0.25">
      <c r="A746" s="31"/>
      <c r="B746" s="31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</row>
    <row r="747" spans="1:22" ht="15.75" customHeight="1" x14ac:dyDescent="0.25">
      <c r="A747" s="31"/>
      <c r="B747" s="31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</row>
    <row r="748" spans="1:22" ht="15.75" customHeight="1" x14ac:dyDescent="0.25">
      <c r="A748" s="31"/>
      <c r="B748" s="31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</row>
    <row r="749" spans="1:22" ht="15.75" customHeight="1" x14ac:dyDescent="0.25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</row>
    <row r="750" spans="1:22" ht="15.75" customHeight="1" x14ac:dyDescent="0.25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</row>
    <row r="751" spans="1:22" ht="15.75" customHeight="1" x14ac:dyDescent="0.25">
      <c r="A751" s="31"/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</row>
    <row r="752" spans="1:22" ht="15.75" customHeight="1" x14ac:dyDescent="0.25">
      <c r="A752" s="31"/>
      <c r="B752" s="31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</row>
    <row r="753" spans="1:22" ht="15.75" customHeight="1" x14ac:dyDescent="0.25">
      <c r="A753" s="31"/>
      <c r="B753" s="31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</row>
    <row r="754" spans="1:22" ht="15.75" customHeight="1" x14ac:dyDescent="0.25">
      <c r="A754" s="31"/>
      <c r="B754" s="31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</row>
    <row r="755" spans="1:22" ht="15.75" customHeight="1" x14ac:dyDescent="0.25">
      <c r="A755" s="31"/>
      <c r="B755" s="31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</row>
    <row r="756" spans="1:22" ht="15.75" customHeight="1" x14ac:dyDescent="0.25">
      <c r="A756" s="31"/>
      <c r="B756" s="31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</row>
    <row r="757" spans="1:22" ht="15.75" customHeight="1" x14ac:dyDescent="0.25">
      <c r="A757" s="31"/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</row>
    <row r="758" spans="1:22" ht="15.75" customHeight="1" x14ac:dyDescent="0.25">
      <c r="A758" s="31"/>
      <c r="B758" s="31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</row>
    <row r="759" spans="1:22" ht="15.75" customHeight="1" x14ac:dyDescent="0.25">
      <c r="A759" s="31"/>
      <c r="B759" s="31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</row>
    <row r="760" spans="1:22" ht="15.75" customHeight="1" x14ac:dyDescent="0.25">
      <c r="A760" s="31"/>
      <c r="B760" s="31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</row>
    <row r="761" spans="1:22" ht="15.75" customHeight="1" x14ac:dyDescent="0.25">
      <c r="A761" s="31"/>
      <c r="B761" s="31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</row>
    <row r="762" spans="1:22" ht="15.75" customHeight="1" x14ac:dyDescent="0.25">
      <c r="A762" s="31"/>
      <c r="B762" s="31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</row>
    <row r="763" spans="1:22" ht="15.75" customHeight="1" x14ac:dyDescent="0.25">
      <c r="A763" s="31"/>
      <c r="B763" s="31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</row>
    <row r="764" spans="1:22" ht="15.75" customHeight="1" x14ac:dyDescent="0.25">
      <c r="A764" s="31"/>
      <c r="B764" s="31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</row>
    <row r="765" spans="1:22" ht="15.75" customHeight="1" x14ac:dyDescent="0.25">
      <c r="A765" s="31"/>
      <c r="B765" s="31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</row>
    <row r="766" spans="1:22" ht="15.75" customHeight="1" x14ac:dyDescent="0.25">
      <c r="A766" s="31"/>
      <c r="B766" s="31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</row>
    <row r="767" spans="1:22" ht="15.75" customHeight="1" x14ac:dyDescent="0.25">
      <c r="A767" s="31"/>
      <c r="B767" s="31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</row>
    <row r="768" spans="1:22" ht="15.75" customHeight="1" x14ac:dyDescent="0.25">
      <c r="A768" s="31"/>
      <c r="B768" s="31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</row>
    <row r="769" spans="1:22" ht="15.75" customHeight="1" x14ac:dyDescent="0.25">
      <c r="A769" s="31"/>
      <c r="B769" s="31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</row>
    <row r="770" spans="1:22" ht="15.75" customHeight="1" x14ac:dyDescent="0.25">
      <c r="A770" s="31"/>
      <c r="B770" s="31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</row>
    <row r="771" spans="1:22" ht="15.75" customHeight="1" x14ac:dyDescent="0.25">
      <c r="A771" s="31"/>
      <c r="B771" s="31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</row>
    <row r="772" spans="1:22" ht="15.75" customHeight="1" x14ac:dyDescent="0.25">
      <c r="A772" s="31"/>
      <c r="B772" s="31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</row>
    <row r="773" spans="1:22" ht="15.75" customHeight="1" x14ac:dyDescent="0.25">
      <c r="A773" s="31"/>
      <c r="B773" s="31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</row>
    <row r="774" spans="1:22" ht="15.75" customHeight="1" x14ac:dyDescent="0.25">
      <c r="A774" s="31"/>
      <c r="B774" s="31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</row>
    <row r="775" spans="1:22" ht="15.75" customHeight="1" x14ac:dyDescent="0.25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</row>
    <row r="776" spans="1:22" ht="15.75" customHeight="1" x14ac:dyDescent="0.25">
      <c r="A776" s="31"/>
      <c r="B776" s="31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</row>
    <row r="777" spans="1:22" ht="15.75" customHeight="1" x14ac:dyDescent="0.25">
      <c r="A777" s="31"/>
      <c r="B777" s="31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</row>
    <row r="778" spans="1:22" ht="15.75" customHeight="1" x14ac:dyDescent="0.25">
      <c r="A778" s="31"/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</row>
    <row r="779" spans="1:22" ht="15.75" customHeight="1" x14ac:dyDescent="0.25">
      <c r="A779" s="31"/>
      <c r="B779" s="31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</row>
    <row r="780" spans="1:22" ht="15.75" customHeight="1" x14ac:dyDescent="0.25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</row>
    <row r="781" spans="1:22" ht="15.75" customHeight="1" x14ac:dyDescent="0.25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</row>
    <row r="782" spans="1:22" ht="15.75" customHeight="1" x14ac:dyDescent="0.25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</row>
    <row r="783" spans="1:22" ht="15.75" customHeight="1" x14ac:dyDescent="0.25">
      <c r="A783" s="31"/>
      <c r="B783" s="31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</row>
    <row r="784" spans="1:22" ht="15.75" customHeight="1" x14ac:dyDescent="0.25">
      <c r="A784" s="31"/>
      <c r="B784" s="31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</row>
    <row r="785" spans="1:22" ht="15.75" customHeight="1" x14ac:dyDescent="0.25">
      <c r="A785" s="31"/>
      <c r="B785" s="31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</row>
    <row r="786" spans="1:22" ht="15.75" customHeight="1" x14ac:dyDescent="0.25">
      <c r="A786" s="31"/>
      <c r="B786" s="31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</row>
    <row r="787" spans="1:22" ht="15.75" customHeight="1" x14ac:dyDescent="0.25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</row>
    <row r="788" spans="1:22" ht="15.75" customHeight="1" x14ac:dyDescent="0.25">
      <c r="A788" s="31"/>
      <c r="B788" s="31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</row>
    <row r="789" spans="1:22" ht="15.75" customHeight="1" x14ac:dyDescent="0.25">
      <c r="A789" s="31"/>
      <c r="B789" s="31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</row>
    <row r="790" spans="1:22" ht="15.75" customHeight="1" x14ac:dyDescent="0.25">
      <c r="A790" s="31"/>
      <c r="B790" s="31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</row>
    <row r="791" spans="1:22" ht="15.75" customHeight="1" x14ac:dyDescent="0.25">
      <c r="A791" s="31"/>
      <c r="B791" s="31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</row>
    <row r="792" spans="1:22" ht="15.75" customHeight="1" x14ac:dyDescent="0.25">
      <c r="A792" s="31"/>
      <c r="B792" s="31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</row>
    <row r="793" spans="1:22" ht="15.75" customHeight="1" x14ac:dyDescent="0.25">
      <c r="A793" s="31"/>
      <c r="B793" s="31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</row>
    <row r="794" spans="1:22" ht="15.75" customHeight="1" x14ac:dyDescent="0.25">
      <c r="A794" s="31"/>
      <c r="B794" s="31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</row>
    <row r="795" spans="1:22" ht="15.75" customHeight="1" x14ac:dyDescent="0.25">
      <c r="A795" s="31"/>
      <c r="B795" s="31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</row>
    <row r="796" spans="1:22" ht="15.75" customHeight="1" x14ac:dyDescent="0.25">
      <c r="A796" s="31"/>
      <c r="B796" s="31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</row>
    <row r="797" spans="1:22" ht="15.75" customHeight="1" x14ac:dyDescent="0.25">
      <c r="A797" s="31"/>
      <c r="B797" s="31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</row>
    <row r="798" spans="1:22" ht="15.75" customHeight="1" x14ac:dyDescent="0.25">
      <c r="A798" s="31"/>
      <c r="B798" s="31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</row>
    <row r="799" spans="1:22" ht="15.75" customHeight="1" x14ac:dyDescent="0.25">
      <c r="A799" s="31"/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</row>
    <row r="800" spans="1:22" ht="15.75" customHeight="1" x14ac:dyDescent="0.25">
      <c r="A800" s="31"/>
      <c r="B800" s="31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</row>
    <row r="801" spans="1:22" ht="15.75" customHeight="1" x14ac:dyDescent="0.25">
      <c r="A801" s="31"/>
      <c r="B801" s="31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</row>
    <row r="802" spans="1:22" ht="15.75" customHeight="1" x14ac:dyDescent="0.25">
      <c r="A802" s="31"/>
      <c r="B802" s="31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</row>
    <row r="803" spans="1:22" ht="15.75" customHeight="1" x14ac:dyDescent="0.25">
      <c r="A803" s="31"/>
      <c r="B803" s="31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</row>
    <row r="804" spans="1:22" ht="15.75" customHeight="1" x14ac:dyDescent="0.25">
      <c r="A804" s="31"/>
      <c r="B804" s="31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</row>
    <row r="805" spans="1:22" ht="15.75" customHeight="1" x14ac:dyDescent="0.25">
      <c r="A805" s="31"/>
      <c r="B805" s="31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</row>
    <row r="806" spans="1:22" ht="15.75" customHeight="1" x14ac:dyDescent="0.25">
      <c r="A806" s="31"/>
      <c r="B806" s="31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</row>
    <row r="807" spans="1:22" ht="15.75" customHeight="1" x14ac:dyDescent="0.25">
      <c r="A807" s="31"/>
      <c r="B807" s="31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</row>
    <row r="808" spans="1:22" ht="15.75" customHeight="1" x14ac:dyDescent="0.25">
      <c r="A808" s="31"/>
      <c r="B808" s="31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</row>
    <row r="809" spans="1:22" ht="15.75" customHeight="1" x14ac:dyDescent="0.25">
      <c r="A809" s="31"/>
      <c r="B809" s="31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</row>
    <row r="810" spans="1:22" ht="15.75" customHeight="1" x14ac:dyDescent="0.25">
      <c r="A810" s="31"/>
      <c r="B810" s="31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</row>
    <row r="811" spans="1:22" ht="15.75" customHeight="1" x14ac:dyDescent="0.25">
      <c r="A811" s="31"/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</row>
    <row r="812" spans="1:22" ht="15.75" customHeight="1" x14ac:dyDescent="0.25">
      <c r="A812" s="31"/>
      <c r="B812" s="31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</row>
    <row r="813" spans="1:22" ht="15.75" customHeight="1" x14ac:dyDescent="0.25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</row>
    <row r="814" spans="1:22" ht="15.75" customHeight="1" x14ac:dyDescent="0.25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</row>
    <row r="815" spans="1:22" ht="15.75" customHeight="1" x14ac:dyDescent="0.25">
      <c r="A815" s="31"/>
      <c r="B815" s="31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</row>
    <row r="816" spans="1:22" ht="15.75" customHeight="1" x14ac:dyDescent="0.25">
      <c r="A816" s="31"/>
      <c r="B816" s="31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</row>
    <row r="817" spans="1:22" ht="15.75" customHeight="1" x14ac:dyDescent="0.25">
      <c r="A817" s="31"/>
      <c r="B817" s="31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</row>
    <row r="818" spans="1:22" ht="15.75" customHeight="1" x14ac:dyDescent="0.25">
      <c r="A818" s="31"/>
      <c r="B818" s="31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</row>
    <row r="819" spans="1:22" ht="15.75" customHeight="1" x14ac:dyDescent="0.25">
      <c r="A819" s="31"/>
      <c r="B819" s="31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</row>
    <row r="820" spans="1:22" ht="15.75" customHeight="1" x14ac:dyDescent="0.25">
      <c r="A820" s="31"/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</row>
    <row r="821" spans="1:22" ht="15.75" customHeight="1" x14ac:dyDescent="0.25">
      <c r="A821" s="31"/>
      <c r="B821" s="31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</row>
    <row r="822" spans="1:22" ht="15.75" customHeight="1" x14ac:dyDescent="0.25">
      <c r="A822" s="31"/>
      <c r="B822" s="31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</row>
    <row r="823" spans="1:22" ht="15.75" customHeight="1" x14ac:dyDescent="0.25">
      <c r="A823" s="31"/>
      <c r="B823" s="31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</row>
    <row r="824" spans="1:22" ht="15.75" customHeight="1" x14ac:dyDescent="0.25">
      <c r="A824" s="31"/>
      <c r="B824" s="31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</row>
    <row r="825" spans="1:22" ht="15.75" customHeight="1" x14ac:dyDescent="0.25">
      <c r="A825" s="31"/>
      <c r="B825" s="31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</row>
    <row r="826" spans="1:22" ht="15.75" customHeight="1" x14ac:dyDescent="0.25">
      <c r="A826" s="31"/>
      <c r="B826" s="31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</row>
    <row r="827" spans="1:22" ht="15.75" customHeight="1" x14ac:dyDescent="0.25">
      <c r="A827" s="31"/>
      <c r="B827" s="31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</row>
    <row r="828" spans="1:22" ht="15.75" customHeight="1" x14ac:dyDescent="0.25">
      <c r="A828" s="31"/>
      <c r="B828" s="31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</row>
    <row r="829" spans="1:22" ht="15.75" customHeight="1" x14ac:dyDescent="0.25">
      <c r="A829" s="31"/>
      <c r="B829" s="31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</row>
    <row r="830" spans="1:22" ht="15.75" customHeight="1" x14ac:dyDescent="0.25">
      <c r="A830" s="31"/>
      <c r="B830" s="31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</row>
    <row r="831" spans="1:22" ht="15.75" customHeight="1" x14ac:dyDescent="0.25">
      <c r="A831" s="31"/>
      <c r="B831" s="31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</row>
    <row r="832" spans="1:22" ht="15.75" customHeight="1" x14ac:dyDescent="0.25">
      <c r="A832" s="31"/>
      <c r="B832" s="31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</row>
    <row r="833" spans="1:22" ht="15.75" customHeight="1" x14ac:dyDescent="0.25">
      <c r="A833" s="31"/>
      <c r="B833" s="31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</row>
    <row r="834" spans="1:22" ht="15.75" customHeight="1" x14ac:dyDescent="0.25">
      <c r="A834" s="31"/>
      <c r="B834" s="31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</row>
    <row r="835" spans="1:22" ht="15.75" customHeight="1" x14ac:dyDescent="0.25">
      <c r="A835" s="31"/>
      <c r="B835" s="31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</row>
    <row r="836" spans="1:22" ht="15.75" customHeight="1" x14ac:dyDescent="0.25">
      <c r="A836" s="31"/>
      <c r="B836" s="31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</row>
    <row r="837" spans="1:22" ht="15.75" customHeight="1" x14ac:dyDescent="0.25">
      <c r="A837" s="31"/>
      <c r="B837" s="31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</row>
    <row r="838" spans="1:22" ht="15.75" customHeight="1" x14ac:dyDescent="0.25">
      <c r="A838" s="31"/>
      <c r="B838" s="31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</row>
    <row r="839" spans="1:22" ht="15.75" customHeight="1" x14ac:dyDescent="0.25">
      <c r="A839" s="31"/>
      <c r="B839" s="31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</row>
    <row r="840" spans="1:22" ht="15.75" customHeight="1" x14ac:dyDescent="0.25">
      <c r="A840" s="31"/>
      <c r="B840" s="31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</row>
    <row r="841" spans="1:22" ht="15.75" customHeight="1" x14ac:dyDescent="0.25">
      <c r="A841" s="31"/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</row>
    <row r="842" spans="1:22" ht="15.75" customHeight="1" x14ac:dyDescent="0.25">
      <c r="A842" s="31"/>
      <c r="B842" s="31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</row>
    <row r="843" spans="1:22" ht="15.75" customHeight="1" x14ac:dyDescent="0.25">
      <c r="A843" s="31"/>
      <c r="B843" s="31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</row>
    <row r="844" spans="1:22" ht="15.75" customHeight="1" x14ac:dyDescent="0.25">
      <c r="A844" s="31"/>
      <c r="B844" s="31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</row>
    <row r="845" spans="1:22" ht="15.75" customHeight="1" x14ac:dyDescent="0.25">
      <c r="A845" s="31"/>
      <c r="B845" s="31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</row>
    <row r="846" spans="1:22" ht="15.75" customHeight="1" x14ac:dyDescent="0.25">
      <c r="A846" s="31"/>
      <c r="B846" s="31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</row>
    <row r="847" spans="1:22" ht="15.75" customHeight="1" x14ac:dyDescent="0.25">
      <c r="A847" s="31"/>
      <c r="B847" s="31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</row>
    <row r="848" spans="1:22" ht="15.75" customHeight="1" x14ac:dyDescent="0.25">
      <c r="A848" s="31"/>
      <c r="B848" s="31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</row>
    <row r="849" spans="1:22" ht="15.75" customHeight="1" x14ac:dyDescent="0.25">
      <c r="A849" s="31"/>
      <c r="B849" s="31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</row>
    <row r="850" spans="1:22" ht="15.75" customHeight="1" x14ac:dyDescent="0.25">
      <c r="A850" s="31"/>
      <c r="B850" s="31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</row>
    <row r="851" spans="1:22" ht="15.75" customHeight="1" x14ac:dyDescent="0.25">
      <c r="A851" s="31"/>
      <c r="B851" s="31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</row>
    <row r="852" spans="1:22" ht="15.75" customHeight="1" x14ac:dyDescent="0.25">
      <c r="A852" s="31"/>
      <c r="B852" s="31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</row>
    <row r="853" spans="1:22" ht="15.75" customHeight="1" x14ac:dyDescent="0.25">
      <c r="A853" s="31"/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</row>
    <row r="854" spans="1:22" ht="15.75" customHeight="1" x14ac:dyDescent="0.25">
      <c r="A854" s="31"/>
      <c r="B854" s="31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</row>
    <row r="855" spans="1:22" ht="15.75" customHeight="1" x14ac:dyDescent="0.25">
      <c r="A855" s="31"/>
      <c r="B855" s="31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</row>
    <row r="856" spans="1:22" ht="15.75" customHeight="1" x14ac:dyDescent="0.25">
      <c r="A856" s="31"/>
      <c r="B856" s="31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</row>
    <row r="857" spans="1:22" ht="15.75" customHeight="1" x14ac:dyDescent="0.25">
      <c r="A857" s="31"/>
      <c r="B857" s="31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</row>
    <row r="858" spans="1:22" ht="15.75" customHeight="1" x14ac:dyDescent="0.25">
      <c r="A858" s="31"/>
      <c r="B858" s="31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</row>
    <row r="859" spans="1:22" ht="15.75" customHeight="1" x14ac:dyDescent="0.25">
      <c r="A859" s="31"/>
      <c r="B859" s="31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</row>
    <row r="860" spans="1:22" ht="15.75" customHeight="1" x14ac:dyDescent="0.25">
      <c r="A860" s="31"/>
      <c r="B860" s="31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</row>
    <row r="861" spans="1:22" ht="15.75" customHeight="1" x14ac:dyDescent="0.25">
      <c r="A861" s="31"/>
      <c r="B861" s="31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</row>
    <row r="862" spans="1:22" ht="15.75" customHeight="1" x14ac:dyDescent="0.25">
      <c r="A862" s="31"/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</row>
    <row r="863" spans="1:22" ht="15.75" customHeight="1" x14ac:dyDescent="0.25">
      <c r="A863" s="31"/>
      <c r="B863" s="31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</row>
    <row r="864" spans="1:22" ht="15.75" customHeight="1" x14ac:dyDescent="0.25">
      <c r="A864" s="31"/>
      <c r="B864" s="31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</row>
    <row r="865" spans="1:22" ht="15.75" customHeight="1" x14ac:dyDescent="0.25">
      <c r="A865" s="31"/>
      <c r="B865" s="31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</row>
    <row r="866" spans="1:22" ht="15.75" customHeight="1" x14ac:dyDescent="0.25">
      <c r="A866" s="31"/>
      <c r="B866" s="31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</row>
    <row r="867" spans="1:22" ht="15.75" customHeight="1" x14ac:dyDescent="0.25">
      <c r="A867" s="31"/>
      <c r="B867" s="31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</row>
    <row r="868" spans="1:22" ht="15.75" customHeight="1" x14ac:dyDescent="0.25">
      <c r="A868" s="31"/>
      <c r="B868" s="31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</row>
    <row r="869" spans="1:22" ht="15.75" customHeight="1" x14ac:dyDescent="0.25">
      <c r="A869" s="31"/>
      <c r="B869" s="31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</row>
    <row r="870" spans="1:22" ht="15.75" customHeight="1" x14ac:dyDescent="0.25">
      <c r="A870" s="31"/>
      <c r="B870" s="31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</row>
    <row r="871" spans="1:22" ht="15.75" customHeight="1" x14ac:dyDescent="0.25">
      <c r="A871" s="31"/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</row>
    <row r="872" spans="1:22" ht="15.75" customHeight="1" x14ac:dyDescent="0.25">
      <c r="A872" s="31"/>
      <c r="B872" s="31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</row>
    <row r="873" spans="1:22" ht="15.75" customHeight="1" x14ac:dyDescent="0.25">
      <c r="A873" s="31"/>
      <c r="B873" s="31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</row>
    <row r="874" spans="1:22" ht="15.75" customHeight="1" x14ac:dyDescent="0.25">
      <c r="A874" s="31"/>
      <c r="B874" s="31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</row>
    <row r="875" spans="1:22" ht="15.75" customHeight="1" x14ac:dyDescent="0.25">
      <c r="A875" s="31"/>
      <c r="B875" s="31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</row>
    <row r="876" spans="1:22" ht="15.75" customHeight="1" x14ac:dyDescent="0.25">
      <c r="A876" s="31"/>
      <c r="B876" s="31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</row>
    <row r="877" spans="1:22" ht="15.75" customHeight="1" x14ac:dyDescent="0.25">
      <c r="A877" s="31"/>
      <c r="B877" s="31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</row>
    <row r="878" spans="1:22" ht="15.75" customHeight="1" x14ac:dyDescent="0.25">
      <c r="A878" s="31"/>
      <c r="B878" s="31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</row>
    <row r="879" spans="1:22" ht="15.75" customHeight="1" x14ac:dyDescent="0.25">
      <c r="A879" s="31"/>
      <c r="B879" s="31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</row>
    <row r="880" spans="1:22" ht="15.75" customHeight="1" x14ac:dyDescent="0.25">
      <c r="A880" s="31"/>
      <c r="B880" s="31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</row>
    <row r="881" spans="1:22" ht="15.75" customHeight="1" x14ac:dyDescent="0.25">
      <c r="A881" s="31"/>
      <c r="B881" s="31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</row>
    <row r="882" spans="1:22" ht="15.75" customHeight="1" x14ac:dyDescent="0.25">
      <c r="A882" s="31"/>
      <c r="B882" s="31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</row>
    <row r="883" spans="1:22" ht="15.75" customHeight="1" x14ac:dyDescent="0.25">
      <c r="A883" s="31"/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</row>
    <row r="884" spans="1:22" ht="15.75" customHeight="1" x14ac:dyDescent="0.25">
      <c r="A884" s="31"/>
      <c r="B884" s="31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</row>
    <row r="885" spans="1:22" ht="15.75" customHeight="1" x14ac:dyDescent="0.25">
      <c r="A885" s="31"/>
      <c r="B885" s="31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</row>
    <row r="886" spans="1:22" ht="15.75" customHeight="1" x14ac:dyDescent="0.25">
      <c r="A886" s="31"/>
      <c r="B886" s="31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</row>
    <row r="887" spans="1:22" ht="15.75" customHeight="1" x14ac:dyDescent="0.25">
      <c r="A887" s="31"/>
      <c r="B887" s="31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</row>
    <row r="888" spans="1:22" ht="15.75" customHeight="1" x14ac:dyDescent="0.25">
      <c r="A888" s="31"/>
      <c r="B888" s="31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</row>
    <row r="889" spans="1:22" ht="15.75" customHeight="1" x14ac:dyDescent="0.25">
      <c r="A889" s="31"/>
      <c r="B889" s="31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</row>
    <row r="890" spans="1:22" ht="15.75" customHeight="1" x14ac:dyDescent="0.25">
      <c r="A890" s="31"/>
      <c r="B890" s="31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</row>
    <row r="891" spans="1:22" ht="15.75" customHeight="1" x14ac:dyDescent="0.25">
      <c r="A891" s="31"/>
      <c r="B891" s="31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</row>
    <row r="892" spans="1:22" ht="15.75" customHeight="1" x14ac:dyDescent="0.25">
      <c r="A892" s="31"/>
      <c r="B892" s="31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</row>
    <row r="893" spans="1:22" ht="15.75" customHeight="1" x14ac:dyDescent="0.25">
      <c r="A893" s="31"/>
      <c r="B893" s="31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</row>
    <row r="894" spans="1:22" ht="15.75" customHeight="1" x14ac:dyDescent="0.25">
      <c r="A894" s="31"/>
      <c r="B894" s="31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</row>
    <row r="895" spans="1:22" ht="15.75" customHeight="1" x14ac:dyDescent="0.25">
      <c r="A895" s="31"/>
      <c r="B895" s="31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</row>
    <row r="896" spans="1:22" ht="15.75" customHeight="1" x14ac:dyDescent="0.25">
      <c r="A896" s="31"/>
      <c r="B896" s="31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</row>
    <row r="897" spans="1:22" ht="15.75" customHeight="1" x14ac:dyDescent="0.25">
      <c r="A897" s="31"/>
      <c r="B897" s="31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</row>
    <row r="898" spans="1:22" ht="15.75" customHeight="1" x14ac:dyDescent="0.25">
      <c r="A898" s="31"/>
      <c r="B898" s="31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</row>
    <row r="899" spans="1:22" ht="15.75" customHeight="1" x14ac:dyDescent="0.25">
      <c r="A899" s="31"/>
      <c r="B899" s="31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</row>
    <row r="900" spans="1:22" ht="15.75" customHeight="1" x14ac:dyDescent="0.25">
      <c r="A900" s="31"/>
      <c r="B900" s="31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</row>
    <row r="901" spans="1:22" ht="15.75" customHeight="1" x14ac:dyDescent="0.25">
      <c r="A901" s="31"/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</row>
    <row r="902" spans="1:22" ht="15.75" customHeight="1" x14ac:dyDescent="0.25">
      <c r="A902" s="31"/>
      <c r="B902" s="31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</row>
    <row r="903" spans="1:22" ht="15.75" customHeight="1" x14ac:dyDescent="0.25">
      <c r="A903" s="31"/>
      <c r="B903" s="31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</row>
    <row r="904" spans="1:22" ht="15.75" customHeight="1" x14ac:dyDescent="0.25">
      <c r="A904" s="31"/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</row>
    <row r="905" spans="1:22" ht="15.75" customHeight="1" x14ac:dyDescent="0.25">
      <c r="A905" s="31"/>
      <c r="B905" s="31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</row>
    <row r="906" spans="1:22" ht="15.75" customHeight="1" x14ac:dyDescent="0.25">
      <c r="A906" s="31"/>
      <c r="B906" s="31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</row>
    <row r="907" spans="1:22" ht="15.75" customHeight="1" x14ac:dyDescent="0.25">
      <c r="A907" s="31"/>
      <c r="B907" s="31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</row>
    <row r="908" spans="1:22" ht="15.75" customHeight="1" x14ac:dyDescent="0.25">
      <c r="A908" s="31"/>
      <c r="B908" s="31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</row>
    <row r="909" spans="1:22" ht="15.75" customHeight="1" x14ac:dyDescent="0.25">
      <c r="A909" s="31"/>
      <c r="B909" s="31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</row>
    <row r="910" spans="1:22" ht="15.75" customHeight="1" x14ac:dyDescent="0.25">
      <c r="A910" s="31"/>
      <c r="B910" s="31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</row>
    <row r="911" spans="1:22" ht="15.75" customHeight="1" x14ac:dyDescent="0.25">
      <c r="A911" s="31"/>
      <c r="B911" s="31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</row>
    <row r="912" spans="1:22" ht="15.75" customHeight="1" x14ac:dyDescent="0.25">
      <c r="A912" s="31"/>
      <c r="B912" s="31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</row>
    <row r="913" spans="1:22" ht="15.75" customHeight="1" x14ac:dyDescent="0.25">
      <c r="A913" s="31"/>
      <c r="B913" s="31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</row>
    <row r="914" spans="1:22" ht="15.75" customHeight="1" x14ac:dyDescent="0.25">
      <c r="A914" s="31"/>
      <c r="B914" s="31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</row>
    <row r="915" spans="1:22" ht="15.75" customHeight="1" x14ac:dyDescent="0.25">
      <c r="A915" s="31"/>
      <c r="B915" s="31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</row>
    <row r="916" spans="1:22" ht="15.75" customHeight="1" x14ac:dyDescent="0.25">
      <c r="A916" s="31"/>
      <c r="B916" s="31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</row>
    <row r="917" spans="1:22" ht="15.75" customHeight="1" x14ac:dyDescent="0.25">
      <c r="A917" s="31"/>
      <c r="B917" s="31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</row>
    <row r="918" spans="1:22" ht="15.75" customHeight="1" x14ac:dyDescent="0.25">
      <c r="A918" s="31"/>
      <c r="B918" s="31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</row>
    <row r="919" spans="1:22" ht="15.75" customHeight="1" x14ac:dyDescent="0.25">
      <c r="A919" s="31"/>
      <c r="B919" s="31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</row>
    <row r="920" spans="1:22" ht="15.75" customHeight="1" x14ac:dyDescent="0.25">
      <c r="A920" s="31"/>
      <c r="B920" s="31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</row>
    <row r="921" spans="1:22" ht="15.75" customHeight="1" x14ac:dyDescent="0.25">
      <c r="A921" s="31"/>
      <c r="B921" s="31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</row>
    <row r="922" spans="1:22" ht="15.75" customHeight="1" x14ac:dyDescent="0.25">
      <c r="A922" s="31"/>
      <c r="B922" s="31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</row>
    <row r="923" spans="1:22" ht="15.75" customHeight="1" x14ac:dyDescent="0.25">
      <c r="A923" s="31"/>
      <c r="B923" s="31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</row>
    <row r="924" spans="1:22" ht="15.75" customHeight="1" x14ac:dyDescent="0.25">
      <c r="A924" s="31"/>
      <c r="B924" s="31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</row>
    <row r="925" spans="1:22" ht="15.75" customHeight="1" x14ac:dyDescent="0.25">
      <c r="A925" s="31"/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</row>
    <row r="926" spans="1:22" ht="15.75" customHeight="1" x14ac:dyDescent="0.25">
      <c r="A926" s="31"/>
      <c r="B926" s="31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</row>
    <row r="927" spans="1:22" ht="15.75" customHeight="1" x14ac:dyDescent="0.25">
      <c r="A927" s="31"/>
      <c r="B927" s="31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</row>
    <row r="928" spans="1:22" ht="15.75" customHeight="1" x14ac:dyDescent="0.25">
      <c r="A928" s="31"/>
      <c r="B928" s="31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</row>
    <row r="929" spans="1:22" ht="15.75" customHeight="1" x14ac:dyDescent="0.25">
      <c r="A929" s="31"/>
      <c r="B929" s="31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</row>
    <row r="930" spans="1:22" ht="15.75" customHeight="1" x14ac:dyDescent="0.25">
      <c r="A930" s="31"/>
      <c r="B930" s="31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</row>
    <row r="931" spans="1:22" ht="15.75" customHeight="1" x14ac:dyDescent="0.25">
      <c r="A931" s="31"/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</row>
    <row r="932" spans="1:22" ht="15.75" customHeight="1" x14ac:dyDescent="0.25">
      <c r="A932" s="31"/>
      <c r="B932" s="31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</row>
    <row r="933" spans="1:22" ht="15.75" customHeight="1" x14ac:dyDescent="0.25">
      <c r="A933" s="31"/>
      <c r="B933" s="31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</row>
    <row r="934" spans="1:22" ht="15.75" customHeight="1" x14ac:dyDescent="0.25">
      <c r="A934" s="31"/>
      <c r="B934" s="31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</row>
    <row r="935" spans="1:22" ht="15.75" customHeight="1" x14ac:dyDescent="0.25">
      <c r="A935" s="31"/>
      <c r="B935" s="31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</row>
    <row r="936" spans="1:22" ht="15.75" customHeight="1" x14ac:dyDescent="0.25">
      <c r="A936" s="31"/>
      <c r="B936" s="31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</row>
    <row r="937" spans="1:22" ht="15.75" customHeight="1" x14ac:dyDescent="0.25">
      <c r="A937" s="31"/>
      <c r="B937" s="31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</row>
    <row r="938" spans="1:22" ht="15.75" customHeight="1" x14ac:dyDescent="0.25">
      <c r="A938" s="31"/>
      <c r="B938" s="31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</row>
    <row r="939" spans="1:22" ht="15.75" customHeight="1" x14ac:dyDescent="0.25">
      <c r="A939" s="31"/>
      <c r="B939" s="31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</row>
    <row r="940" spans="1:22" ht="15.75" customHeight="1" x14ac:dyDescent="0.25">
      <c r="A940" s="31"/>
      <c r="B940" s="31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</row>
    <row r="941" spans="1:22" ht="15.75" customHeight="1" x14ac:dyDescent="0.25">
      <c r="A941" s="31"/>
      <c r="B941" s="31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</row>
    <row r="942" spans="1:22" ht="15.75" customHeight="1" x14ac:dyDescent="0.25">
      <c r="A942" s="31"/>
      <c r="B942" s="31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</row>
    <row r="943" spans="1:22" ht="15.75" customHeight="1" x14ac:dyDescent="0.25">
      <c r="A943" s="31"/>
      <c r="B943" s="31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</row>
    <row r="944" spans="1:22" ht="15.75" customHeight="1" x14ac:dyDescent="0.25">
      <c r="A944" s="31"/>
      <c r="B944" s="31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</row>
    <row r="945" spans="1:22" ht="15.75" customHeight="1" x14ac:dyDescent="0.25">
      <c r="A945" s="31"/>
      <c r="B945" s="31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</row>
    <row r="946" spans="1:22" ht="15.75" customHeight="1" x14ac:dyDescent="0.25">
      <c r="A946" s="31"/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</row>
    <row r="947" spans="1:22" ht="15.75" customHeight="1" x14ac:dyDescent="0.25">
      <c r="A947" s="31"/>
      <c r="B947" s="31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</row>
    <row r="948" spans="1:22" ht="15.75" customHeight="1" x14ac:dyDescent="0.25">
      <c r="A948" s="31"/>
      <c r="B948" s="31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</row>
    <row r="949" spans="1:22" ht="15.75" customHeight="1" x14ac:dyDescent="0.25">
      <c r="A949" s="31"/>
      <c r="B949" s="31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</row>
    <row r="950" spans="1:22" ht="15.75" customHeight="1" x14ac:dyDescent="0.25">
      <c r="A950" s="31"/>
      <c r="B950" s="31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</row>
    <row r="951" spans="1:22" ht="15.75" customHeight="1" x14ac:dyDescent="0.25">
      <c r="A951" s="31"/>
      <c r="B951" s="31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</row>
    <row r="952" spans="1:22" ht="15.75" customHeight="1" x14ac:dyDescent="0.25">
      <c r="A952" s="31"/>
      <c r="B952" s="31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</row>
    <row r="953" spans="1:22" ht="15.75" customHeight="1" x14ac:dyDescent="0.25">
      <c r="A953" s="31"/>
      <c r="B953" s="31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</row>
    <row r="954" spans="1:22" ht="15.75" customHeight="1" x14ac:dyDescent="0.25">
      <c r="A954" s="31"/>
      <c r="B954" s="31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</row>
    <row r="955" spans="1:22" ht="15.75" customHeight="1" x14ac:dyDescent="0.25">
      <c r="A955" s="31"/>
      <c r="B955" s="31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</row>
    <row r="956" spans="1:22" ht="15.75" customHeight="1" x14ac:dyDescent="0.25">
      <c r="A956" s="31"/>
      <c r="B956" s="31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</row>
    <row r="957" spans="1:22" ht="15.75" customHeight="1" x14ac:dyDescent="0.25">
      <c r="A957" s="31"/>
      <c r="B957" s="31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</row>
    <row r="958" spans="1:22" ht="15.75" customHeight="1" x14ac:dyDescent="0.25">
      <c r="A958" s="31"/>
      <c r="B958" s="31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</row>
    <row r="959" spans="1:22" ht="15.75" customHeight="1" x14ac:dyDescent="0.25">
      <c r="A959" s="31"/>
      <c r="B959" s="31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</row>
    <row r="960" spans="1:22" ht="15.75" customHeight="1" x14ac:dyDescent="0.25">
      <c r="A960" s="31"/>
      <c r="B960" s="31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</row>
    <row r="961" spans="1:22" ht="15.75" customHeight="1" x14ac:dyDescent="0.25">
      <c r="A961" s="31"/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</row>
    <row r="962" spans="1:22" ht="15.75" customHeight="1" x14ac:dyDescent="0.25">
      <c r="A962" s="31"/>
      <c r="B962" s="31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</row>
    <row r="963" spans="1:22" ht="15.75" customHeight="1" x14ac:dyDescent="0.25">
      <c r="A963" s="31"/>
      <c r="B963" s="31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</row>
    <row r="964" spans="1:22" ht="15.75" customHeight="1" x14ac:dyDescent="0.25">
      <c r="A964" s="31"/>
      <c r="B964" s="31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</row>
    <row r="965" spans="1:22" ht="15.75" customHeight="1" x14ac:dyDescent="0.25">
      <c r="A965" s="31"/>
      <c r="B965" s="31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</row>
    <row r="966" spans="1:22" ht="15.75" customHeight="1" x14ac:dyDescent="0.25">
      <c r="A966" s="31"/>
      <c r="B966" s="31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</row>
    <row r="967" spans="1:22" ht="15.75" customHeight="1" x14ac:dyDescent="0.25">
      <c r="A967" s="31"/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</row>
    <row r="968" spans="1:22" ht="15.75" customHeight="1" x14ac:dyDescent="0.25">
      <c r="A968" s="31"/>
      <c r="B968" s="31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</row>
    <row r="969" spans="1:22" ht="15.75" customHeight="1" x14ac:dyDescent="0.25">
      <c r="A969" s="31"/>
      <c r="B969" s="31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</row>
    <row r="970" spans="1:22" ht="15.75" customHeight="1" x14ac:dyDescent="0.25">
      <c r="A970" s="31"/>
      <c r="B970" s="31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</row>
    <row r="971" spans="1:22" ht="15.75" customHeight="1" x14ac:dyDescent="0.25">
      <c r="A971" s="31"/>
      <c r="B971" s="31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</row>
    <row r="972" spans="1:22" ht="15.75" customHeight="1" x14ac:dyDescent="0.25">
      <c r="A972" s="31"/>
      <c r="B972" s="31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</row>
    <row r="973" spans="1:22" ht="15.75" customHeight="1" x14ac:dyDescent="0.25">
      <c r="A973" s="31"/>
      <c r="B973" s="31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</row>
    <row r="974" spans="1:22" ht="15.75" customHeight="1" x14ac:dyDescent="0.25">
      <c r="A974" s="31"/>
      <c r="B974" s="31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</row>
    <row r="975" spans="1:22" ht="15.75" customHeight="1" x14ac:dyDescent="0.25">
      <c r="A975" s="31"/>
      <c r="B975" s="31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</row>
    <row r="976" spans="1:22" ht="15.75" customHeight="1" x14ac:dyDescent="0.25">
      <c r="A976" s="31"/>
      <c r="B976" s="31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</row>
    <row r="977" spans="1:22" ht="15.75" customHeight="1" x14ac:dyDescent="0.25">
      <c r="A977" s="31"/>
      <c r="B977" s="31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</row>
    <row r="978" spans="1:22" ht="15.75" customHeight="1" x14ac:dyDescent="0.25">
      <c r="A978" s="31"/>
      <c r="B978" s="31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</row>
    <row r="979" spans="1:22" ht="15.75" customHeight="1" x14ac:dyDescent="0.25">
      <c r="A979" s="31"/>
      <c r="B979" s="31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</row>
    <row r="980" spans="1:22" ht="15.75" customHeight="1" x14ac:dyDescent="0.25">
      <c r="A980" s="31"/>
      <c r="B980" s="31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</row>
    <row r="981" spans="1:22" ht="15.75" customHeight="1" x14ac:dyDescent="0.25">
      <c r="A981" s="31"/>
      <c r="B981" s="31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</row>
    <row r="982" spans="1:22" ht="15.75" customHeight="1" x14ac:dyDescent="0.25">
      <c r="A982" s="31"/>
      <c r="B982" s="31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</row>
    <row r="983" spans="1:22" ht="15.75" customHeight="1" x14ac:dyDescent="0.25">
      <c r="A983" s="31"/>
      <c r="B983" s="31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</row>
    <row r="984" spans="1:22" ht="15.75" customHeight="1" x14ac:dyDescent="0.25">
      <c r="A984" s="31"/>
      <c r="B984" s="31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</row>
    <row r="985" spans="1:22" ht="15.75" customHeight="1" x14ac:dyDescent="0.25">
      <c r="A985" s="31"/>
      <c r="B985" s="31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</row>
    <row r="986" spans="1:22" ht="15.75" customHeight="1" x14ac:dyDescent="0.25">
      <c r="A986" s="31"/>
      <c r="B986" s="31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</row>
    <row r="987" spans="1:22" ht="15.75" customHeight="1" x14ac:dyDescent="0.25">
      <c r="A987" s="31"/>
      <c r="B987" s="31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</row>
    <row r="988" spans="1:22" ht="15.75" customHeight="1" x14ac:dyDescent="0.25">
      <c r="A988" s="31"/>
      <c r="B988" s="31"/>
      <c r="C988" s="3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</row>
    <row r="989" spans="1:22" ht="15.75" customHeight="1" x14ac:dyDescent="0.25">
      <c r="A989" s="31"/>
      <c r="B989" s="31"/>
      <c r="C989" s="31"/>
      <c r="D989" s="31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</row>
    <row r="990" spans="1:22" ht="15.75" customHeight="1" x14ac:dyDescent="0.25">
      <c r="A990" s="31"/>
      <c r="B990" s="31"/>
      <c r="C990" s="31"/>
      <c r="D990" s="31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</row>
    <row r="991" spans="1:22" ht="15.75" customHeight="1" x14ac:dyDescent="0.25">
      <c r="A991" s="31"/>
      <c r="B991" s="31"/>
      <c r="C991" s="31"/>
      <c r="D991" s="31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</row>
    <row r="992" spans="1:22" ht="15.75" customHeight="1" x14ac:dyDescent="0.25">
      <c r="A992" s="31"/>
      <c r="B992" s="31"/>
      <c r="C992" s="31"/>
      <c r="D992" s="31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</row>
    <row r="993" spans="1:22" ht="15.75" customHeight="1" x14ac:dyDescent="0.25">
      <c r="A993" s="31"/>
      <c r="B993" s="31"/>
      <c r="C993" s="31"/>
      <c r="D993" s="31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</row>
    <row r="994" spans="1:22" ht="15.75" customHeight="1" x14ac:dyDescent="0.25">
      <c r="A994" s="31"/>
      <c r="B994" s="31"/>
      <c r="C994" s="31"/>
      <c r="D994" s="31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</row>
    <row r="995" spans="1:22" ht="15.75" customHeight="1" x14ac:dyDescent="0.25">
      <c r="A995" s="31"/>
      <c r="B995" s="31"/>
      <c r="C995" s="31"/>
      <c r="D995" s="31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</row>
    <row r="996" spans="1:22" ht="15.75" customHeight="1" x14ac:dyDescent="0.25">
      <c r="A996" s="31"/>
      <c r="B996" s="31"/>
      <c r="C996" s="31"/>
      <c r="D996" s="31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</row>
    <row r="997" spans="1:22" ht="15.75" customHeight="1" x14ac:dyDescent="0.25">
      <c r="A997" s="31"/>
      <c r="B997" s="31"/>
      <c r="C997" s="31"/>
      <c r="D997" s="31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</row>
    <row r="998" spans="1:22" ht="15.75" customHeight="1" x14ac:dyDescent="0.25">
      <c r="A998" s="31"/>
      <c r="B998" s="31"/>
      <c r="C998" s="31"/>
      <c r="D998" s="31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</row>
    <row r="999" spans="1:22" ht="15.75" customHeight="1" x14ac:dyDescent="0.25">
      <c r="A999" s="31"/>
      <c r="B999" s="31"/>
      <c r="C999" s="31"/>
      <c r="D999" s="31"/>
      <c r="E999" s="31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</row>
    <row r="1000" spans="1:22" ht="15.75" customHeight="1" x14ac:dyDescent="0.25">
      <c r="A1000" s="31"/>
      <c r="B1000" s="31"/>
      <c r="C1000" s="31"/>
      <c r="D1000" s="31"/>
      <c r="E1000" s="31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</row>
  </sheetData>
  <mergeCells count="4">
    <mergeCell ref="F36:G36"/>
    <mergeCell ref="F37:G37"/>
    <mergeCell ref="F38:G38"/>
    <mergeCell ref="B4:C4"/>
  </mergeCells>
  <dataValidations count="2">
    <dataValidation type="list" allowBlank="1" showErrorMessage="1" sqref="C14" xr:uid="{9BF56FAB-D826-442C-8303-7D18B7B120E5}">
      <formula1>"Settle now,T+0,T+1,T+2"</formula1>
    </dataValidation>
    <dataValidation type="list" allowBlank="1" showErrorMessage="1" sqref="C6" xr:uid="{23FA53DD-D8A3-40E7-90E6-7AAE42727376}">
      <formula1>"1000000,1000, 100"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Instruction</vt:lpstr>
      <vt:lpstr>Sheet1</vt:lpstr>
      <vt:lpstr>NCD Rate</vt:lpstr>
      <vt:lpstr>Yield Curve </vt:lpstr>
      <vt:lpstr>NCD Pricing</vt:lpstr>
      <vt:lpstr>Bond Pricing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NBC426430</dc:creator>
  <cp:lastModifiedBy>NBC426430</cp:lastModifiedBy>
  <cp:lastPrinted>2025-12-22T01:46:32Z</cp:lastPrinted>
  <dcterms:created xsi:type="dcterms:W3CDTF">2024-12-30T01:59:49Z</dcterms:created>
  <dcterms:modified xsi:type="dcterms:W3CDTF">2026-01-14T06:17:28Z</dcterms:modified>
</cp:coreProperties>
</file>